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codeName="ThisWorkbook"/>
  <mc:AlternateContent xmlns:mc="http://schemas.openxmlformats.org/markup-compatibility/2006">
    <mc:Choice Requires="x15">
      <x15ac:absPath xmlns:x15ac="http://schemas.microsoft.com/office/spreadsheetml/2010/11/ac" url="R:\Z_CGaona\1 tranparency\2020\"/>
    </mc:Choice>
  </mc:AlternateContent>
  <xr:revisionPtr revIDLastSave="0" documentId="13_ncr:1_{F243F7B6-6123-4BAD-AC2B-3C33CE0E7997}" xr6:coauthVersionLast="46" xr6:coauthVersionMax="46" xr10:uidLastSave="{00000000-0000-0000-0000-000000000000}"/>
  <bookViews>
    <workbookView xWindow="-108" yWindow="-108" windowWidth="23256" windowHeight="12576" tabRatio="835" activeTab="7" xr2:uid="{00000000-000D-0000-FFFF-FFFF00000000}"/>
  </bookViews>
  <sheets>
    <sheet name="Aggregate" sheetId="2" r:id="rId1"/>
    <sheet name="Aggregate History" sheetId="9" r:id="rId2"/>
    <sheet name="FY 2020 ALL BONDS" sheetId="15" r:id="rId3"/>
    <sheet name="Rev Debt" sheetId="5" r:id="rId4"/>
    <sheet name="Rev Debt - Maturity" sheetId="6" r:id="rId5"/>
    <sheet name="Rev Debt - Proceeds" sheetId="7" r:id="rId6"/>
    <sheet name="Outstanding debt" sheetId="13" r:id="rId7"/>
    <sheet name="CPI Index Data" sheetId="12" r:id="rId8"/>
  </sheets>
  <definedNames>
    <definedName name="_xlnm.Print_Area" localSheetId="0">Aggregate!$A$1:$F$42</definedName>
    <definedName name="_xlnm.Print_Area" localSheetId="1">'Aggregate History'!$B$1:$L$15</definedName>
    <definedName name="_xlnm.Print_Area" localSheetId="7">'CPI Index Data'!$A$1:$F$28</definedName>
    <definedName name="_xlnm.Print_Area" localSheetId="2">'FY 2020 ALL BONDS'!$A$1:$AC$59</definedName>
    <definedName name="_xlnm.Print_Area" localSheetId="3">'Rev Debt'!$A$1:$S$51</definedName>
    <definedName name="_xlnm.Print_Area" localSheetId="4">'Rev Debt - Maturity'!$B$1:$I$249</definedName>
    <definedName name="_xlnm.Print_Area" localSheetId="5">'Rev Debt - Proceeds'!$A$1:$G$16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0" i="9" l="1"/>
  <c r="L9" i="9"/>
  <c r="L8" i="9"/>
  <c r="L7" i="9"/>
  <c r="E5" i="12"/>
  <c r="E4" i="12"/>
  <c r="E3" i="12"/>
  <c r="E2" i="12"/>
  <c r="G11" i="7"/>
  <c r="G9" i="7"/>
  <c r="W56" i="15" l="1"/>
  <c r="U56" i="15"/>
  <c r="Y56" i="15" s="1"/>
  <c r="S56" i="15"/>
  <c r="Q56" i="15"/>
  <c r="I56" i="15"/>
  <c r="AA56" i="15" s="1"/>
  <c r="E56" i="15"/>
  <c r="C56" i="15"/>
  <c r="W55" i="15"/>
  <c r="U55" i="15"/>
  <c r="Y55" i="15" s="1"/>
  <c r="S55" i="15"/>
  <c r="Q55" i="15"/>
  <c r="O55" i="15"/>
  <c r="K55" i="15"/>
  <c r="M55" i="15" s="1"/>
  <c r="I55" i="15"/>
  <c r="E55" i="15"/>
  <c r="AC55" i="15" s="1"/>
  <c r="C55" i="15"/>
  <c r="AA55" i="15" s="1"/>
  <c r="W54" i="15"/>
  <c r="Y54" i="15" s="1"/>
  <c r="U54" i="15"/>
  <c r="Q54" i="15"/>
  <c r="O54" i="15"/>
  <c r="S54" i="15" s="1"/>
  <c r="K54" i="15"/>
  <c r="I54" i="15"/>
  <c r="M54" i="15" s="1"/>
  <c r="G54" i="15"/>
  <c r="E54" i="15"/>
  <c r="AC54" i="15" s="1"/>
  <c r="C54" i="15"/>
  <c r="AA54" i="15" s="1"/>
  <c r="W53" i="15"/>
  <c r="U53" i="15"/>
  <c r="Y53" i="15" s="1"/>
  <c r="S53" i="15"/>
  <c r="Q53" i="15"/>
  <c r="O53" i="15"/>
  <c r="K53" i="15"/>
  <c r="M53" i="15" s="1"/>
  <c r="I53" i="15"/>
  <c r="E53" i="15"/>
  <c r="AC53" i="15" s="1"/>
  <c r="C53" i="15"/>
  <c r="AA53" i="15" s="1"/>
  <c r="W52" i="15"/>
  <c r="Y52" i="15" s="1"/>
  <c r="U52" i="15"/>
  <c r="Q52" i="15"/>
  <c r="O52" i="15"/>
  <c r="S52" i="15" s="1"/>
  <c r="K52" i="15"/>
  <c r="I52" i="15"/>
  <c r="M52" i="15" s="1"/>
  <c r="G52" i="15"/>
  <c r="E52" i="15"/>
  <c r="AC52" i="15" s="1"/>
  <c r="C52" i="15"/>
  <c r="AA52" i="15" s="1"/>
  <c r="W51" i="15"/>
  <c r="U51" i="15"/>
  <c r="Y51" i="15" s="1"/>
  <c r="S51" i="15"/>
  <c r="Q51" i="15"/>
  <c r="O51" i="15"/>
  <c r="K51" i="15"/>
  <c r="M51" i="15" s="1"/>
  <c r="I51" i="15"/>
  <c r="E51" i="15"/>
  <c r="AC51" i="15" s="1"/>
  <c r="C51" i="15"/>
  <c r="AA51" i="15" s="1"/>
  <c r="W50" i="15"/>
  <c r="Y50" i="15" s="1"/>
  <c r="U50" i="15"/>
  <c r="Q50" i="15"/>
  <c r="O50" i="15"/>
  <c r="S50" i="15" s="1"/>
  <c r="K50" i="15"/>
  <c r="I50" i="15"/>
  <c r="M50" i="15" s="1"/>
  <c r="G50" i="15"/>
  <c r="E50" i="15"/>
  <c r="AC50" i="15" s="1"/>
  <c r="C50" i="15"/>
  <c r="AA50" i="15" s="1"/>
  <c r="W49" i="15"/>
  <c r="U49" i="15"/>
  <c r="Y49" i="15" s="1"/>
  <c r="S49" i="15"/>
  <c r="Q49" i="15"/>
  <c r="O49" i="15"/>
  <c r="K49" i="15"/>
  <c r="M49" i="15" s="1"/>
  <c r="I49" i="15"/>
  <c r="E49" i="15"/>
  <c r="AC49" i="15" s="1"/>
  <c r="C49" i="15"/>
  <c r="G49" i="15" s="1"/>
  <c r="W48" i="15"/>
  <c r="Y48" i="15" s="1"/>
  <c r="U48" i="15"/>
  <c r="Q48" i="15"/>
  <c r="O48" i="15"/>
  <c r="S48" i="15" s="1"/>
  <c r="K48" i="15"/>
  <c r="I48" i="15"/>
  <c r="M48" i="15" s="1"/>
  <c r="G48" i="15"/>
  <c r="E48" i="15"/>
  <c r="AC48" i="15" s="1"/>
  <c r="C48" i="15"/>
  <c r="AA48" i="15" s="1"/>
  <c r="W47" i="15"/>
  <c r="U47" i="15"/>
  <c r="Y47" i="15" s="1"/>
  <c r="S47" i="15"/>
  <c r="Q47" i="15"/>
  <c r="O47" i="15"/>
  <c r="K47" i="15"/>
  <c r="M47" i="15" s="1"/>
  <c r="I47" i="15"/>
  <c r="E47" i="15"/>
  <c r="AC47" i="15" s="1"/>
  <c r="C47" i="15"/>
  <c r="AA47" i="15" s="1"/>
  <c r="W46" i="15"/>
  <c r="Y46" i="15" s="1"/>
  <c r="Y58" i="15" s="1"/>
  <c r="U46" i="15"/>
  <c r="U58" i="15" s="1"/>
  <c r="Q46" i="15"/>
  <c r="Q58" i="15" s="1"/>
  <c r="O46" i="15"/>
  <c r="O58" i="15" s="1"/>
  <c r="K46" i="15"/>
  <c r="I46" i="15"/>
  <c r="M46" i="15" s="1"/>
  <c r="G46" i="15"/>
  <c r="E46" i="15"/>
  <c r="E58" i="15" s="1"/>
  <c r="C46" i="15"/>
  <c r="C58" i="15" s="1"/>
  <c r="Q41" i="15"/>
  <c r="O41" i="15"/>
  <c r="M41" i="15"/>
  <c r="K41" i="15"/>
  <c r="G41" i="15"/>
  <c r="E41" i="15"/>
  <c r="C41" i="15"/>
  <c r="S39" i="15"/>
  <c r="I39" i="15"/>
  <c r="I41" i="15" s="1"/>
  <c r="U38" i="15"/>
  <c r="S38" i="15"/>
  <c r="U37" i="15"/>
  <c r="S37" i="15"/>
  <c r="U36" i="15"/>
  <c r="S36" i="15"/>
  <c r="U35" i="15"/>
  <c r="S35" i="15"/>
  <c r="U34" i="15"/>
  <c r="S34" i="15"/>
  <c r="U33" i="15"/>
  <c r="S33" i="15"/>
  <c r="U32" i="15"/>
  <c r="S32" i="15"/>
  <c r="U31" i="15"/>
  <c r="S31" i="15"/>
  <c r="U30" i="15"/>
  <c r="S30" i="15"/>
  <c r="U29" i="15"/>
  <c r="S29" i="15"/>
  <c r="U28" i="15"/>
  <c r="S28" i="15"/>
  <c r="U27" i="15"/>
  <c r="S27" i="15"/>
  <c r="U26" i="15"/>
  <c r="S26" i="15"/>
  <c r="U25" i="15"/>
  <c r="S25" i="15"/>
  <c r="U24" i="15"/>
  <c r="S24" i="15"/>
  <c r="U23" i="15"/>
  <c r="S23" i="15"/>
  <c r="U22" i="15"/>
  <c r="S22" i="15"/>
  <c r="U21" i="15"/>
  <c r="S21" i="15"/>
  <c r="U20" i="15"/>
  <c r="S20" i="15"/>
  <c r="U19" i="15"/>
  <c r="S19" i="15"/>
  <c r="U18" i="15"/>
  <c r="S18" i="15"/>
  <c r="U17" i="15"/>
  <c r="S17" i="15"/>
  <c r="U16" i="15"/>
  <c r="S16" i="15"/>
  <c r="U15" i="15"/>
  <c r="S15" i="15"/>
  <c r="U14" i="15"/>
  <c r="S14" i="15"/>
  <c r="U13" i="15"/>
  <c r="S13" i="15"/>
  <c r="U12" i="15"/>
  <c r="S12" i="15"/>
  <c r="S41" i="15" s="1"/>
  <c r="U11" i="15"/>
  <c r="S11" i="15"/>
  <c r="A11" i="15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U10" i="15"/>
  <c r="S10" i="15"/>
  <c r="A10" i="15"/>
  <c r="U9" i="15"/>
  <c r="S9" i="15"/>
  <c r="G5" i="15"/>
  <c r="K58" i="15" l="1"/>
  <c r="AA49" i="15"/>
  <c r="W58" i="15"/>
  <c r="K56" i="15"/>
  <c r="AC56" i="15" s="1"/>
  <c r="S46" i="15"/>
  <c r="S58" i="15" s="1"/>
  <c r="AA46" i="15"/>
  <c r="AA58" i="15" s="1"/>
  <c r="G47" i="15"/>
  <c r="G58" i="15" s="1"/>
  <c r="G51" i="15"/>
  <c r="G53" i="15"/>
  <c r="G55" i="15"/>
  <c r="I58" i="15"/>
  <c r="U39" i="15"/>
  <c r="U41" i="15" s="1"/>
  <c r="AC46" i="15"/>
  <c r="M56" i="15" l="1"/>
  <c r="M58" i="15" s="1"/>
  <c r="AC58" i="15"/>
  <c r="G183" i="6" l="1"/>
  <c r="G241" i="6"/>
  <c r="G239" i="6"/>
  <c r="G237" i="6"/>
  <c r="G233" i="6"/>
  <c r="G231" i="6"/>
  <c r="G223" i="6"/>
  <c r="G217" i="6"/>
  <c r="G211" i="6"/>
  <c r="G209" i="6"/>
  <c r="G197" i="6"/>
  <c r="H197" i="6" s="1"/>
  <c r="G203" i="6"/>
  <c r="G247" i="6"/>
  <c r="D244" i="6"/>
  <c r="F226" i="6"/>
  <c r="F224" i="6"/>
  <c r="F222" i="6"/>
  <c r="F220" i="6"/>
  <c r="F218" i="6"/>
  <c r="F216" i="6"/>
  <c r="F214" i="6"/>
  <c r="F212" i="6"/>
  <c r="F210" i="6"/>
  <c r="F208" i="6"/>
  <c r="F206" i="6"/>
  <c r="F204" i="6"/>
  <c r="F202" i="6"/>
  <c r="F198" i="6"/>
  <c r="F197" i="6"/>
  <c r="H196" i="6"/>
  <c r="F195" i="6"/>
  <c r="F116" i="6"/>
  <c r="D179" i="6"/>
  <c r="G176" i="6"/>
  <c r="H176" i="6" s="1"/>
  <c r="H175" i="6"/>
  <c r="G174" i="6"/>
  <c r="H174" i="6" s="1"/>
  <c r="H173" i="6"/>
  <c r="G172" i="6"/>
  <c r="H172" i="6" s="1"/>
  <c r="H171" i="6"/>
  <c r="G170" i="6"/>
  <c r="H170" i="6" s="1"/>
  <c r="H169" i="6"/>
  <c r="G168" i="6"/>
  <c r="H168" i="6" s="1"/>
  <c r="H167" i="6"/>
  <c r="G166" i="6"/>
  <c r="H166" i="6" s="1"/>
  <c r="H165" i="6"/>
  <c r="F147" i="6"/>
  <c r="F145" i="6"/>
  <c r="F143" i="6"/>
  <c r="F141" i="6"/>
  <c r="F139" i="6"/>
  <c r="F137" i="6"/>
  <c r="F135" i="6"/>
  <c r="F133" i="6"/>
  <c r="F131" i="6"/>
  <c r="F129" i="6"/>
  <c r="F127" i="6"/>
  <c r="F125" i="6"/>
  <c r="F123" i="6"/>
  <c r="F119" i="6"/>
  <c r="G118" i="6"/>
  <c r="F118" i="6"/>
  <c r="H117" i="6"/>
  <c r="F244" i="6" l="1"/>
  <c r="I197" i="6"/>
  <c r="G119" i="6"/>
  <c r="G120" i="6" s="1"/>
  <c r="I170" i="6"/>
  <c r="I174" i="6"/>
  <c r="I172" i="6"/>
  <c r="F179" i="6"/>
  <c r="I166" i="6"/>
  <c r="I176" i="6"/>
  <c r="I168" i="6"/>
  <c r="H118" i="6"/>
  <c r="I118" i="6" s="1"/>
  <c r="J7" i="5"/>
  <c r="J6" i="5"/>
  <c r="E7" i="5"/>
  <c r="E5" i="5"/>
  <c r="H198" i="6" l="1"/>
  <c r="G199" i="6"/>
  <c r="G123" i="6"/>
  <c r="G124" i="6" s="1"/>
  <c r="G125" i="6" s="1"/>
  <c r="G126" i="6" s="1"/>
  <c r="G127" i="6" s="1"/>
  <c r="G128" i="6" s="1"/>
  <c r="G129" i="6" s="1"/>
  <c r="G130" i="6" s="1"/>
  <c r="G131" i="6" s="1"/>
  <c r="G132" i="6" s="1"/>
  <c r="G133" i="6" s="1"/>
  <c r="G134" i="6" s="1"/>
  <c r="G135" i="6" s="1"/>
  <c r="G136" i="6" s="1"/>
  <c r="G137" i="6" s="1"/>
  <c r="G138" i="6" s="1"/>
  <c r="G139" i="6" s="1"/>
  <c r="G140" i="6" s="1"/>
  <c r="G141" i="6" s="1"/>
  <c r="G142" i="6" s="1"/>
  <c r="G143" i="6" s="1"/>
  <c r="G144" i="6" s="1"/>
  <c r="G145" i="6" s="1"/>
  <c r="G146" i="6" s="1"/>
  <c r="G147" i="6" s="1"/>
  <c r="G148" i="6" s="1"/>
  <c r="G149" i="6" s="1"/>
  <c r="G150" i="6" s="1"/>
  <c r="G151" i="6" s="1"/>
  <c r="G152" i="6" s="1"/>
  <c r="G153" i="6" s="1"/>
  <c r="G154" i="6" s="1"/>
  <c r="G155" i="6" s="1"/>
  <c r="G156" i="6" s="1"/>
  <c r="G157" i="6" s="1"/>
  <c r="G158" i="6" s="1"/>
  <c r="G159" i="6" s="1"/>
  <c r="G160" i="6" s="1"/>
  <c r="G161" i="6" s="1"/>
  <c r="G162" i="6" s="1"/>
  <c r="G163" i="6" s="1"/>
  <c r="G164" i="6" s="1"/>
  <c r="G121" i="6"/>
  <c r="J12" i="9"/>
  <c r="I12" i="9"/>
  <c r="H12" i="9"/>
  <c r="G12" i="9"/>
  <c r="E12" i="9"/>
  <c r="C12" i="9"/>
  <c r="F10" i="9"/>
  <c r="D10" i="9"/>
  <c r="F7" i="9"/>
  <c r="F12" i="9" s="1"/>
  <c r="D7" i="9"/>
  <c r="D12" i="9" s="1"/>
  <c r="H199" i="6" l="1"/>
  <c r="I199" i="6" s="1"/>
  <c r="G122" i="6"/>
  <c r="H122" i="6" s="1"/>
  <c r="H121" i="6"/>
  <c r="H119" i="6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S8" i="5"/>
  <c r="S7" i="5"/>
  <c r="S6" i="5"/>
  <c r="S5" i="5"/>
  <c r="S4" i="5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I122" i="6" l="1"/>
  <c r="H202" i="6"/>
  <c r="H200" i="6"/>
  <c r="G201" i="6"/>
  <c r="H201" i="6" s="1"/>
  <c r="H120" i="6"/>
  <c r="I120" i="6" s="1"/>
  <c r="H203" i="6" l="1"/>
  <c r="I201" i="6"/>
  <c r="H123" i="6"/>
  <c r="G205" i="6" l="1"/>
  <c r="H204" i="6"/>
  <c r="I203" i="6"/>
  <c r="H124" i="6"/>
  <c r="I124" i="6" s="1"/>
  <c r="C10" i="5"/>
  <c r="H205" i="6" l="1"/>
  <c r="I205" i="6" s="1"/>
  <c r="H125" i="6"/>
  <c r="E6" i="12"/>
  <c r="G207" i="6" l="1"/>
  <c r="H206" i="6"/>
  <c r="H126" i="6"/>
  <c r="I126" i="6" s="1"/>
  <c r="H95" i="6"/>
  <c r="H93" i="6"/>
  <c r="H91" i="6"/>
  <c r="H89" i="6"/>
  <c r="H87" i="6"/>
  <c r="H85" i="6"/>
  <c r="G96" i="6"/>
  <c r="H96" i="6" s="1"/>
  <c r="G94" i="6"/>
  <c r="H94" i="6" s="1"/>
  <c r="G92" i="6"/>
  <c r="H92" i="6" s="1"/>
  <c r="G90" i="6"/>
  <c r="H90" i="6" s="1"/>
  <c r="G88" i="6"/>
  <c r="H88" i="6" s="1"/>
  <c r="G86" i="6"/>
  <c r="H86" i="6" s="1"/>
  <c r="G84" i="6"/>
  <c r="H84" i="6" s="1"/>
  <c r="G82" i="6"/>
  <c r="H82" i="6" s="1"/>
  <c r="G80" i="6"/>
  <c r="H80" i="6" s="1"/>
  <c r="G78" i="6"/>
  <c r="H78" i="6" s="1"/>
  <c r="G76" i="6"/>
  <c r="H76" i="6" s="1"/>
  <c r="G74" i="6"/>
  <c r="H74" i="6" s="1"/>
  <c r="G72" i="6"/>
  <c r="H72" i="6" s="1"/>
  <c r="G70" i="6"/>
  <c r="H70" i="6" s="1"/>
  <c r="G68" i="6"/>
  <c r="H68" i="6" s="1"/>
  <c r="G37" i="6"/>
  <c r="H37" i="6" s="1"/>
  <c r="F35" i="6"/>
  <c r="G102" i="6"/>
  <c r="D99" i="6"/>
  <c r="H83" i="6"/>
  <c r="H81" i="6"/>
  <c r="H79" i="6"/>
  <c r="H77" i="6"/>
  <c r="H75" i="6"/>
  <c r="H73" i="6"/>
  <c r="H71" i="6"/>
  <c r="H69" i="6"/>
  <c r="H67" i="6"/>
  <c r="H65" i="6"/>
  <c r="F65" i="6"/>
  <c r="G66" i="6" s="1"/>
  <c r="H66" i="6" s="1"/>
  <c r="H63" i="6"/>
  <c r="F63" i="6"/>
  <c r="G64" i="6" s="1"/>
  <c r="H64" i="6" s="1"/>
  <c r="H61" i="6"/>
  <c r="F61" i="6"/>
  <c r="G62" i="6" s="1"/>
  <c r="H62" i="6" s="1"/>
  <c r="H59" i="6"/>
  <c r="F59" i="6"/>
  <c r="G60" i="6" s="1"/>
  <c r="H60" i="6" s="1"/>
  <c r="H57" i="6"/>
  <c r="F57" i="6"/>
  <c r="G58" i="6" s="1"/>
  <c r="H58" i="6" s="1"/>
  <c r="H55" i="6"/>
  <c r="F55" i="6"/>
  <c r="G56" i="6" s="1"/>
  <c r="H56" i="6" s="1"/>
  <c r="H53" i="6"/>
  <c r="F53" i="6"/>
  <c r="G54" i="6" s="1"/>
  <c r="H54" i="6" s="1"/>
  <c r="H51" i="6"/>
  <c r="F51" i="6"/>
  <c r="G52" i="6" s="1"/>
  <c r="H52" i="6" s="1"/>
  <c r="H49" i="6"/>
  <c r="F49" i="6"/>
  <c r="G50" i="6" s="1"/>
  <c r="H50" i="6" s="1"/>
  <c r="H48" i="6"/>
  <c r="H47" i="6"/>
  <c r="F47" i="6"/>
  <c r="F45" i="6"/>
  <c r="F43" i="6"/>
  <c r="F41" i="6"/>
  <c r="F39" i="6"/>
  <c r="F37" i="6"/>
  <c r="H207" i="6" l="1"/>
  <c r="I207" i="6" s="1"/>
  <c r="I96" i="6"/>
  <c r="H127" i="6"/>
  <c r="I86" i="6"/>
  <c r="I94" i="6"/>
  <c r="I92" i="6"/>
  <c r="I88" i="6"/>
  <c r="I90" i="6"/>
  <c r="I66" i="6"/>
  <c r="I58" i="6"/>
  <c r="I50" i="6"/>
  <c r="G38" i="6"/>
  <c r="I78" i="6"/>
  <c r="I70" i="6"/>
  <c r="I80" i="6"/>
  <c r="I52" i="6"/>
  <c r="I60" i="6"/>
  <c r="I68" i="6"/>
  <c r="I72" i="6"/>
  <c r="F99" i="6"/>
  <c r="I76" i="6"/>
  <c r="I48" i="6"/>
  <c r="I56" i="6"/>
  <c r="I64" i="6"/>
  <c r="I74" i="6"/>
  <c r="I84" i="6"/>
  <c r="H36" i="6"/>
  <c r="I36" i="6" s="1"/>
  <c r="I54" i="6"/>
  <c r="I62" i="6"/>
  <c r="I82" i="6"/>
  <c r="C41" i="2"/>
  <c r="H208" i="6" l="1"/>
  <c r="H129" i="6"/>
  <c r="H128" i="6"/>
  <c r="H38" i="6"/>
  <c r="I38" i="6" s="1"/>
  <c r="G39" i="6"/>
  <c r="H209" i="6" l="1"/>
  <c r="I209" i="6" s="1"/>
  <c r="H130" i="6"/>
  <c r="I130" i="6" s="1"/>
  <c r="I128" i="6"/>
  <c r="H39" i="6"/>
  <c r="G40" i="6"/>
  <c r="H210" i="6" l="1"/>
  <c r="H131" i="6"/>
  <c r="H40" i="6"/>
  <c r="I40" i="6" s="1"/>
  <c r="G41" i="6"/>
  <c r="H211" i="6" l="1"/>
  <c r="I211" i="6" s="1"/>
  <c r="H132" i="6"/>
  <c r="I132" i="6" s="1"/>
  <c r="H41" i="6"/>
  <c r="G42" i="6"/>
  <c r="G15" i="7"/>
  <c r="F15" i="7"/>
  <c r="E15" i="7"/>
  <c r="H212" i="6" l="1"/>
  <c r="G213" i="6"/>
  <c r="H133" i="6"/>
  <c r="H42" i="6"/>
  <c r="I42" i="6" s="1"/>
  <c r="G43" i="6"/>
  <c r="S36" i="5"/>
  <c r="H213" i="6" l="1"/>
  <c r="I213" i="6" s="1"/>
  <c r="H134" i="6"/>
  <c r="I134" i="6" s="1"/>
  <c r="H43" i="6"/>
  <c r="G44" i="6"/>
  <c r="G215" i="6" l="1"/>
  <c r="H214" i="6"/>
  <c r="H135" i="6"/>
  <c r="H44" i="6"/>
  <c r="I44" i="6" s="1"/>
  <c r="G45" i="6"/>
  <c r="K12" i="9"/>
  <c r="H215" i="6" l="1"/>
  <c r="I215" i="6" s="1"/>
  <c r="H136" i="6"/>
  <c r="I136" i="6" s="1"/>
  <c r="G46" i="6"/>
  <c r="H45" i="6"/>
  <c r="L12" i="9"/>
  <c r="H216" i="6" l="1"/>
  <c r="H137" i="6"/>
  <c r="H46" i="6"/>
  <c r="I46" i="6" s="1"/>
  <c r="I99" i="6" s="1"/>
  <c r="G99" i="6"/>
  <c r="E6" i="5"/>
  <c r="E8" i="5"/>
  <c r="D10" i="5"/>
  <c r="J5" i="5"/>
  <c r="J8" i="5"/>
  <c r="H10" i="5"/>
  <c r="I10" i="5"/>
  <c r="D13" i="7"/>
  <c r="G22" i="6"/>
  <c r="F15" i="6"/>
  <c r="F13" i="6"/>
  <c r="F11" i="6"/>
  <c r="H217" i="6" l="1"/>
  <c r="I217" i="6" s="1"/>
  <c r="H138" i="6"/>
  <c r="I138" i="6" s="1"/>
  <c r="H99" i="6"/>
  <c r="J10" i="5"/>
  <c r="E10" i="5"/>
  <c r="G7" i="7"/>
  <c r="E13" i="7"/>
  <c r="F13" i="7"/>
  <c r="F16" i="7" s="1"/>
  <c r="D16" i="7"/>
  <c r="G5" i="7"/>
  <c r="G219" i="6" l="1"/>
  <c r="H218" i="6"/>
  <c r="H139" i="6"/>
  <c r="G13" i="7"/>
  <c r="G16" i="7" s="1"/>
  <c r="E16" i="7"/>
  <c r="H219" i="6" l="1"/>
  <c r="I219" i="6" s="1"/>
  <c r="H140" i="6"/>
  <c r="I140" i="6" s="1"/>
  <c r="G12" i="6"/>
  <c r="H11" i="6"/>
  <c r="G221" i="6" l="1"/>
  <c r="H220" i="6"/>
  <c r="H141" i="6"/>
  <c r="H12" i="6"/>
  <c r="I12" i="6" s="1"/>
  <c r="H221" i="6" l="1"/>
  <c r="I221" i="6" s="1"/>
  <c r="H142" i="6"/>
  <c r="I142" i="6" s="1"/>
  <c r="G14" i="6"/>
  <c r="H13" i="6"/>
  <c r="H222" i="6" l="1"/>
  <c r="H143" i="6"/>
  <c r="H14" i="6"/>
  <c r="I14" i="6" s="1"/>
  <c r="H223" i="6" l="1"/>
  <c r="I223" i="6" s="1"/>
  <c r="H144" i="6"/>
  <c r="I144" i="6" s="1"/>
  <c r="G16" i="6"/>
  <c r="H15" i="6"/>
  <c r="H224" i="6" l="1"/>
  <c r="G225" i="6"/>
  <c r="H145" i="6"/>
  <c r="H16" i="6"/>
  <c r="I16" i="6" s="1"/>
  <c r="H225" i="6" l="1"/>
  <c r="I225" i="6" s="1"/>
  <c r="H146" i="6"/>
  <c r="I146" i="6" s="1"/>
  <c r="D19" i="6"/>
  <c r="G227" i="6" l="1"/>
  <c r="H226" i="6"/>
  <c r="H147" i="6"/>
  <c r="F19" i="6"/>
  <c r="H227" i="6" l="1"/>
  <c r="I227" i="6" s="1"/>
  <c r="H148" i="6"/>
  <c r="I148" i="6" s="1"/>
  <c r="H19" i="6"/>
  <c r="G19" i="6"/>
  <c r="H228" i="6" l="1"/>
  <c r="G229" i="6"/>
  <c r="H149" i="6"/>
  <c r="I19" i="6"/>
  <c r="H229" i="6" l="1"/>
  <c r="I229" i="6" s="1"/>
  <c r="H150" i="6"/>
  <c r="I150" i="6" s="1"/>
  <c r="R36" i="5"/>
  <c r="Q36" i="5"/>
  <c r="O36" i="5"/>
  <c r="N36" i="5"/>
  <c r="H230" i="6" l="1"/>
  <c r="H151" i="6"/>
  <c r="P36" i="5"/>
  <c r="M36" i="5"/>
  <c r="H231" i="6" l="1"/>
  <c r="I231" i="6" s="1"/>
  <c r="H152" i="6"/>
  <c r="I152" i="6" s="1"/>
  <c r="D41" i="2"/>
  <c r="H232" i="6" l="1"/>
  <c r="H153" i="6"/>
  <c r="E41" i="2"/>
  <c r="H233" i="6" l="1"/>
  <c r="I233" i="6" s="1"/>
  <c r="H154" i="6"/>
  <c r="I154" i="6" s="1"/>
  <c r="G235" i="6" l="1"/>
  <c r="H234" i="6"/>
  <c r="H155" i="6"/>
  <c r="H235" i="6" l="1"/>
  <c r="I235" i="6" s="1"/>
  <c r="H156" i="6"/>
  <c r="I156" i="6" s="1"/>
  <c r="H236" i="6" l="1"/>
  <c r="H157" i="6"/>
  <c r="H237" i="6" l="1"/>
  <c r="I237" i="6" s="1"/>
  <c r="H158" i="6"/>
  <c r="I158" i="6" s="1"/>
  <c r="H238" i="6" l="1"/>
  <c r="H159" i="6"/>
  <c r="H239" i="6" l="1"/>
  <c r="I239" i="6" s="1"/>
  <c r="H160" i="6"/>
  <c r="I160" i="6" s="1"/>
  <c r="H240" i="6" l="1"/>
  <c r="H161" i="6"/>
  <c r="H241" i="6" l="1"/>
  <c r="I241" i="6" s="1"/>
  <c r="H162" i="6"/>
  <c r="I162" i="6" s="1"/>
  <c r="H163" i="6" l="1"/>
  <c r="H164" i="6"/>
  <c r="H179" i="6" s="1"/>
  <c r="G179" i="6"/>
  <c r="H244" i="6" l="1"/>
  <c r="G244" i="6"/>
  <c r="I164" i="6"/>
  <c r="I179" i="6" s="1"/>
  <c r="I244" i="6" l="1"/>
</calcChain>
</file>

<file path=xl/sharedStrings.xml><?xml version="1.0" encoding="utf-8"?>
<sst xmlns="http://schemas.openxmlformats.org/spreadsheetml/2006/main" count="390" uniqueCount="117">
  <si>
    <t>All Issues</t>
  </si>
  <si>
    <t xml:space="preserve"> Series</t>
  </si>
  <si>
    <t>Principal</t>
  </si>
  <si>
    <t>Interest</t>
  </si>
  <si>
    <t xml:space="preserve"> Total</t>
  </si>
  <si>
    <t>Fiscal Year</t>
  </si>
  <si>
    <t>TOTAL CURRENT</t>
  </si>
  <si>
    <t>TOTAL ALL</t>
  </si>
  <si>
    <t>DEBT SERVICE REQUIREMENTS SUMMARY</t>
  </si>
  <si>
    <t>PRINCIPAL AND INTEREST SCHEDULE</t>
  </si>
  <si>
    <t>Combined Total</t>
  </si>
  <si>
    <t>Revenue Backed Debt</t>
  </si>
  <si>
    <t>SERIES</t>
  </si>
  <si>
    <t>PURPOSE</t>
  </si>
  <si>
    <t>PRINCIPAL</t>
  </si>
  <si>
    <t>INTEREST</t>
  </si>
  <si>
    <t>TOTAL</t>
  </si>
  <si>
    <t>ISSUED</t>
  </si>
  <si>
    <t>OUTSTANDING</t>
  </si>
  <si>
    <t>MATURITY</t>
  </si>
  <si>
    <t>RATE</t>
  </si>
  <si>
    <t>PER MATURITY</t>
  </si>
  <si>
    <t>FY TOTAL</t>
  </si>
  <si>
    <t>BOND MATURITY SCHEDULE</t>
  </si>
  <si>
    <t>Total Proceeds Received:</t>
  </si>
  <si>
    <t>Proceeds Spent:</t>
  </si>
  <si>
    <t>Proceeds Unspent:</t>
  </si>
  <si>
    <t>Current Revenue Bonds</t>
  </si>
  <si>
    <t>Total Outstanding Revenue Bonds (All Years)</t>
  </si>
  <si>
    <t>Total Outstanding Revenue Bonds</t>
  </si>
  <si>
    <t>Population:</t>
  </si>
  <si>
    <t>Per Capita</t>
  </si>
  <si>
    <t>Population Source:  US Census</t>
  </si>
  <si>
    <t xml:space="preserve">TOTAL OUTSTANDING  DEBT SERVICE </t>
  </si>
  <si>
    <t>HIDALGO COUNTY REGIONAL MOBILITY AUTHORITY</t>
  </si>
  <si>
    <t>Senior Lien Vehicle Registration Fee Revenue &amp; Refunding Bonds, Series 2013</t>
  </si>
  <si>
    <t>Total</t>
  </si>
  <si>
    <t xml:space="preserve">Principal </t>
  </si>
  <si>
    <t>Yr</t>
  </si>
  <si>
    <t>Revenue Bond Series-2013</t>
  </si>
  <si>
    <t>Combined Totals</t>
  </si>
  <si>
    <t>Original Amount</t>
  </si>
  <si>
    <t>Accreted Amt. $23,377,510</t>
  </si>
  <si>
    <t>TOTALS</t>
  </si>
  <si>
    <t>Per Capita  Revenue Bond Debt Payable</t>
  </si>
  <si>
    <t>Proceeds from the sale of the Bonds will be used for the purpose of (i) financing of all or part of certain transportation projects and related expenditures, (ii) funding a Debt Service Reserve Fund, (iii) refunding, defeasing and canceling a line of credit and, (iv) and paying the costs of issuance of the Bonds.</t>
  </si>
  <si>
    <t xml:space="preserve">Outstanding Debt Service Requirements as of December 31, </t>
  </si>
  <si>
    <t xml:space="preserve"> Year</t>
  </si>
  <si>
    <t>Proceeds from State Infrastructure Bank Loan Agreement will be used for the purpose of: funding costs of right-of-way and utility relocation.</t>
  </si>
  <si>
    <t>Senior Lien Vehicle Registration Fee Revenue &amp; Refunding Bonds, Series 2013 (1)</t>
  </si>
  <si>
    <r>
      <t>TOTAL OUTSTANDING REVENUE BONDS                                                     (1)</t>
    </r>
    <r>
      <rPr>
        <b/>
        <sz val="12"/>
        <color theme="0"/>
        <rFont val="Calibri"/>
        <family val="2"/>
        <scheme val="minor"/>
      </rPr>
      <t>Current Credit Rating:     S&amp;P  AA-</t>
    </r>
  </si>
  <si>
    <t>(2) Note :  This issue was package as a bond, whereas the State of Texas-Department of Transportation is the sole bond holder.</t>
  </si>
  <si>
    <t>6/1</t>
  </si>
  <si>
    <t>12/1</t>
  </si>
  <si>
    <t>Issue:  $61,600,000</t>
  </si>
  <si>
    <t>Dated:  December 10, 2013</t>
  </si>
  <si>
    <t>SENIOR LIEN VEHICLE REGISTRATION FEE REVENUE &amp; REFUNDING BONDS</t>
  </si>
  <si>
    <t>SERIES 2013</t>
  </si>
  <si>
    <t>JUNIOR LIEN REVENUE BONDS, TAXABLE</t>
  </si>
  <si>
    <t>SERIES 2016A</t>
  </si>
  <si>
    <t>Issue:  $20,000,000</t>
  </si>
  <si>
    <t>Dated:  December 1, 2016</t>
  </si>
  <si>
    <t>Senior Lien Bonds, Series 2013</t>
  </si>
  <si>
    <t>Junior Lien Bonds, Series 2016A</t>
  </si>
  <si>
    <t>**Junior Lien Bonds, Series 2016A</t>
  </si>
  <si>
    <t xml:space="preserve">   of $3,377,510 will be added to the principal.</t>
  </si>
  <si>
    <t>SR LIEN SER 2013</t>
  </si>
  <si>
    <t>Junior Lien Revenue Bond Taxable Series 2016A.(2) (3)</t>
  </si>
  <si>
    <t>(3) Includes accreted interest added to principal as per agreement.</t>
  </si>
  <si>
    <t>Junior Lien Revenue Bond, Taxable Series 2016A (1)</t>
  </si>
  <si>
    <t>(1) Accreted principal will be added starting in 2026 for a  grand total of $3,377,510  at end of payments.</t>
  </si>
  <si>
    <t>Revenue-supported debt per capita</t>
  </si>
  <si>
    <t>Population</t>
  </si>
  <si>
    <t>Inflation-Adjusted Tax-supported Debt per Capita</t>
  </si>
  <si>
    <t>Note: The inflation adjustement above uses inflation adjustment uses the Consumer Price Index (CPI) from the calculations of the US Inflation Calculator</t>
  </si>
  <si>
    <t>US Inflation: http://www.usinflationcalculator.com/</t>
  </si>
  <si>
    <t>CPI Databases: http://www.bls.gov/cpi/#data</t>
  </si>
  <si>
    <t>Outstanding</t>
  </si>
  <si>
    <t>AS OF December 31, 2020</t>
  </si>
  <si>
    <t>Senior Lien Vehicle Registration Fee Revenue Bonds, Series 2020A</t>
  </si>
  <si>
    <t>Senior Lien Vehicle Registration Fee Revenue &amp; Refunding Bonds, Series 2020B</t>
  </si>
  <si>
    <t>as of December 31, 2020</t>
  </si>
  <si>
    <t>Senior Lien Bonds, Series 2020A</t>
  </si>
  <si>
    <t>REVENUE BONDS, TAX EXEMPT</t>
  </si>
  <si>
    <t>SERIES 2020A</t>
  </si>
  <si>
    <t>SERIES 2020B</t>
  </si>
  <si>
    <t>REVENUE REFUNDING BONDS, TAXABLE</t>
  </si>
  <si>
    <t>SIB LOAN</t>
  </si>
  <si>
    <t>SR LIEN SER 2020</t>
  </si>
  <si>
    <t>Jr. Lien Revenue Bond Series 2016</t>
  </si>
  <si>
    <t>Tax Exempt Bonds 2020A</t>
  </si>
  <si>
    <t>Revenue Refunding Bonds 2020B</t>
  </si>
  <si>
    <t>SIB</t>
  </si>
  <si>
    <t>Series 2020A</t>
  </si>
  <si>
    <t>Series 2020B</t>
  </si>
  <si>
    <t>All Combinted Issues</t>
  </si>
  <si>
    <t>2026-2030</t>
  </si>
  <si>
    <t>2031-2035</t>
  </si>
  <si>
    <t>2036-2040</t>
  </si>
  <si>
    <t>2041-2045</t>
  </si>
  <si>
    <t>2046-2050</t>
  </si>
  <si>
    <t xml:space="preserve">as of December 31, 2020                                                                                                                    </t>
  </si>
  <si>
    <t>Senior Lien Vehicle Registration Fee Revenue  Bonds, Series 2020A</t>
  </si>
  <si>
    <t>Senior Lien Vehicle Registration Fee  Refunding Bonds, Taxable Series 2020B</t>
  </si>
  <si>
    <t>Proceeds from the sale of the Bonds will be used for the purpose of (i) pay the Project Costs, (ii) pay the premium for a Reserve Fund Surety Policy for the Tax-Exempt Bonds, and (iii) pay cost of issuance.</t>
  </si>
  <si>
    <t>Proceeds from the sale of the Bonds will be used for the purpose of (i) refund certain outstanding bonds of the Authority, (ii) pay the premium for a Reserve Fund Surety Policy for the Tax-Exempt Bonds, and (iii) pay cost of issuance.</t>
  </si>
  <si>
    <t>Issue:  $9,870,000</t>
  </si>
  <si>
    <t>Dated:  September 1, 2020</t>
  </si>
  <si>
    <t>Issue:  $58,015,000</t>
  </si>
  <si>
    <t>Dated: September 1, 2020</t>
  </si>
  <si>
    <t>Senior Lien Revenue Refunding Bonds, Series 2020B</t>
  </si>
  <si>
    <t>Senior Lien Refunding Bonds, Series 2020B</t>
  </si>
  <si>
    <t>**Note: First interest payment is due Dec.</t>
  </si>
  <si>
    <t xml:space="preserve">2021 and first principal payment is due Dec. 2026.  Accreted interest in the amount of </t>
  </si>
  <si>
    <t>CPI Multiplier (Inflation Adjustment to 2020 Dollars)</t>
  </si>
  <si>
    <t>Estimated U.S. Census Population as of 07/31/20</t>
  </si>
  <si>
    <t>HCRMA Outstanding Bonds-12/31/2020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</si>
</sst>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%"/>
    <numFmt numFmtId="167" formatCode="0_)"/>
    <numFmt numFmtId="168" formatCode="m/d;@"/>
    <numFmt numFmtId="169" formatCode="_(* #,##0.00_);_(* \(#,##0.00\);_(* &quot;-&quot;_);_(@_)"/>
    <numFmt numFmtId="170" formatCode="0.000000000"/>
    <numFmt numFmtId="171" formatCode="_(* #,##0.000000000000_);_(* \(#,##0.000000000000\);_(* &quot;-&quot;??_);_(@_)"/>
    <numFmt numFmtId="172" formatCode="0.0000000%"/>
    <numFmt numFmtId="173" formatCode="0.000000000000000"/>
    <numFmt numFmtId="174" formatCode="_(* #,##0.000000000_);_(* \(#,##0.000000000\);_(* &quot;-&quot;??_);_(@_)"/>
    <numFmt numFmtId="175" formatCode="_(&quot;$&quot;* #,##0.0000000000_);_(&quot;$&quot;* \(#,##0.0000000000\);_(&quot;$&quot;* &quot;-&quot;??_);_(@_)"/>
    <numFmt numFmtId="176" formatCode="0.0000000000"/>
    <numFmt numFmtId="177" formatCode="_(&quot;$&quot;* #,##0.000000000_);_(&quot;$&quot;* \(#,##0.000000000\);_(&quot;$&quot;* &quot;-&quot;??_);_(@_)"/>
    <numFmt numFmtId="178" formatCode="0.00000"/>
    <numFmt numFmtId="179" formatCode="\$#,##0.000000000;[Red]&quot;($&quot;#,##0.000000000\)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0"/>
      <color theme="3"/>
      <name val="Calibri"/>
      <family val="2"/>
      <scheme val="minor"/>
    </font>
    <font>
      <sz val="10"/>
      <name val="Times New Roman"/>
      <family val="1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name val="CG Times"/>
      <family val="1"/>
    </font>
    <font>
      <b/>
      <i/>
      <sz val="10"/>
      <name val="Arial"/>
      <family val="2"/>
    </font>
    <font>
      <i/>
      <sz val="10"/>
      <color theme="1"/>
      <name val="Calibri"/>
      <family val="2"/>
      <scheme val="minor"/>
    </font>
    <font>
      <b/>
      <i/>
      <sz val="10"/>
      <color theme="0"/>
      <name val="Arial"/>
      <family val="2"/>
    </font>
    <font>
      <sz val="10"/>
      <name val="Times New Roman"/>
    </font>
    <font>
      <sz val="10"/>
      <color rgb="FF0000FF"/>
      <name val="Times New Roman"/>
      <family val="1"/>
    </font>
    <font>
      <b/>
      <i/>
      <sz val="10"/>
      <name val="Times New Roman"/>
      <family val="1"/>
    </font>
    <font>
      <b/>
      <sz val="10"/>
      <color rgb="FF0000FF"/>
      <name val="Times New Roman"/>
      <family val="1"/>
    </font>
    <font>
      <b/>
      <sz val="12"/>
      <name val="Times New Roman"/>
      <family val="1"/>
    </font>
    <font>
      <sz val="11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7999511703848384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theme="4" tint="0.79995117038483843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FFFFFF"/>
      </patternFill>
    </fill>
  </fills>
  <borders count="48">
    <border>
      <left/>
      <right/>
      <top/>
      <bottom/>
      <diagonal/>
    </border>
    <border>
      <left style="thin">
        <color theme="3" tint="0.59999389629810485"/>
      </left>
      <right/>
      <top style="thin">
        <color theme="3" tint="0.59999389629810485"/>
      </top>
      <bottom/>
      <diagonal/>
    </border>
    <border>
      <left/>
      <right/>
      <top style="thin">
        <color theme="3" tint="0.59999389629810485"/>
      </top>
      <bottom/>
      <diagonal/>
    </border>
    <border>
      <left/>
      <right style="thin">
        <color theme="3" tint="0.599993896298104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/>
      <bottom style="thin">
        <color theme="3" tint="0.59999389629810485"/>
      </bottom>
      <diagonal/>
    </border>
    <border>
      <left/>
      <right/>
      <top/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1454817346722"/>
      </right>
      <top/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/>
      <right/>
      <top style="thin">
        <color theme="4" tint="0.39994506668294322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 style="thin">
        <color theme="4" tint="0.39991454817346722"/>
      </top>
      <bottom/>
      <diagonal/>
    </border>
    <border>
      <left style="thin">
        <color theme="3" tint="0.59999389629810485"/>
      </left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thin">
        <color rgb="FFCCCCFF"/>
      </left>
      <right style="thin">
        <color rgb="FFCCCCFF"/>
      </right>
      <top style="thin">
        <color rgb="FFCCCCFF"/>
      </top>
      <bottom style="thin">
        <color rgb="FFCCCCFF"/>
      </bottom>
      <diagonal/>
    </border>
    <border>
      <left style="medium">
        <color theme="3"/>
      </left>
      <right style="medium">
        <color theme="3"/>
      </right>
      <top/>
      <bottom style="medium">
        <color theme="4"/>
      </bottom>
      <diagonal/>
    </border>
    <border>
      <left style="medium">
        <color theme="3"/>
      </left>
      <right style="medium">
        <color theme="3"/>
      </right>
      <top style="medium">
        <color theme="4"/>
      </top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4"/>
      </bottom>
      <diagonal/>
    </border>
    <border>
      <left style="medium">
        <color theme="3"/>
      </left>
      <right style="medium">
        <color theme="3"/>
      </right>
      <top style="medium">
        <color theme="4"/>
      </top>
      <bottom style="medium">
        <color theme="4"/>
      </bottom>
      <diagonal/>
    </border>
    <border>
      <left style="medium">
        <color theme="3"/>
      </left>
      <right/>
      <top/>
      <bottom style="medium">
        <color theme="4"/>
      </bottom>
      <diagonal/>
    </border>
    <border>
      <left style="medium">
        <color theme="4"/>
      </left>
      <right style="medium">
        <color theme="3"/>
      </right>
      <top/>
      <bottom style="medium">
        <color theme="4"/>
      </bottom>
      <diagonal/>
    </border>
  </borders>
  <cellStyleXfs count="12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3" fillId="0" borderId="0"/>
    <xf numFmtId="0" fontId="27" fillId="0" borderId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248">
    <xf numFmtId="0" fontId="0" fillId="0" borderId="0" xfId="0"/>
    <xf numFmtId="0" fontId="3" fillId="2" borderId="1" xfId="1" applyFont="1" applyFill="1" applyBorder="1" applyAlignment="1">
      <alignment horizontal="centerContinuous"/>
    </xf>
    <xf numFmtId="0" fontId="3" fillId="2" borderId="2" xfId="1" applyFont="1" applyFill="1" applyBorder="1" applyAlignment="1">
      <alignment horizontal="centerContinuous"/>
    </xf>
    <xf numFmtId="0" fontId="3" fillId="2" borderId="3" xfId="1" applyFont="1" applyFill="1" applyBorder="1" applyAlignment="1">
      <alignment horizontal="centerContinuous"/>
    </xf>
    <xf numFmtId="0" fontId="3" fillId="2" borderId="4" xfId="1" applyFont="1" applyFill="1" applyBorder="1" applyAlignment="1">
      <alignment horizontal="centerContinuous"/>
    </xf>
    <xf numFmtId="0" fontId="3" fillId="2" borderId="5" xfId="1" applyFont="1" applyFill="1" applyBorder="1" applyAlignment="1">
      <alignment horizontal="centerContinuous"/>
    </xf>
    <xf numFmtId="0" fontId="3" fillId="2" borderId="6" xfId="1" applyFont="1" applyFill="1" applyBorder="1" applyAlignment="1">
      <alignment horizontal="centerContinuous"/>
    </xf>
    <xf numFmtId="0" fontId="4" fillId="3" borderId="7" xfId="1" applyFont="1" applyFill="1" applyBorder="1" applyAlignment="1">
      <alignment horizontal="center"/>
    </xf>
    <xf numFmtId="0" fontId="4" fillId="3" borderId="8" xfId="1" applyFont="1" applyFill="1" applyBorder="1" applyAlignment="1">
      <alignment horizontal="center"/>
    </xf>
    <xf numFmtId="164" fontId="1" fillId="0" borderId="9" xfId="1" applyNumberFormat="1" applyBorder="1"/>
    <xf numFmtId="0" fontId="0" fillId="0" borderId="0" xfId="0" applyBorder="1"/>
    <xf numFmtId="0" fontId="3" fillId="2" borderId="0" xfId="1" applyFont="1" applyFill="1" applyBorder="1" applyAlignment="1">
      <alignment horizontal="centerContinuous"/>
    </xf>
    <xf numFmtId="0" fontId="3" fillId="2" borderId="0" xfId="1" applyFont="1" applyFill="1" applyBorder="1" applyAlignment="1">
      <alignment horizontal="center"/>
    </xf>
    <xf numFmtId="0" fontId="4" fillId="3" borderId="0" xfId="1" applyFont="1" applyFill="1" applyBorder="1" applyAlignment="1">
      <alignment horizontal="center"/>
    </xf>
    <xf numFmtId="164" fontId="4" fillId="3" borderId="0" xfId="1" applyNumberFormat="1" applyFont="1" applyFill="1" applyBorder="1"/>
    <xf numFmtId="0" fontId="0" fillId="4" borderId="0" xfId="0" applyFill="1" applyBorder="1"/>
    <xf numFmtId="0" fontId="1" fillId="4" borderId="0" xfId="1" applyFill="1" applyBorder="1"/>
    <xf numFmtId="0" fontId="0" fillId="4" borderId="0" xfId="0" applyFill="1"/>
    <xf numFmtId="0" fontId="1" fillId="4" borderId="0" xfId="1" applyFill="1"/>
    <xf numFmtId="0" fontId="6" fillId="4" borderId="0" xfId="1" applyFont="1" applyFill="1"/>
    <xf numFmtId="0" fontId="3" fillId="5" borderId="0" xfId="1" applyFont="1" applyFill="1" applyBorder="1" applyAlignment="1">
      <alignment horizontal="centerContinuous"/>
    </xf>
    <xf numFmtId="0" fontId="4" fillId="5" borderId="0" xfId="1" applyFont="1" applyFill="1" applyBorder="1" applyAlignment="1">
      <alignment horizontal="center"/>
    </xf>
    <xf numFmtId="164" fontId="1" fillId="4" borderId="0" xfId="1" applyNumberFormat="1" applyFill="1" applyBorder="1"/>
    <xf numFmtId="165" fontId="4" fillId="5" borderId="0" xfId="2" applyNumberFormat="1" applyFont="1" applyFill="1" applyBorder="1"/>
    <xf numFmtId="0" fontId="2" fillId="4" borderId="0" xfId="1" applyFont="1" applyFill="1"/>
    <xf numFmtId="164" fontId="1" fillId="4" borderId="10" xfId="1" applyNumberFormat="1" applyFill="1" applyBorder="1"/>
    <xf numFmtId="0" fontId="10" fillId="4" borderId="0" xfId="1" applyFont="1" applyFill="1"/>
    <xf numFmtId="0" fontId="0" fillId="4" borderId="13" xfId="0" applyFill="1" applyBorder="1"/>
    <xf numFmtId="0" fontId="0" fillId="4" borderId="14" xfId="0" applyFill="1" applyBorder="1"/>
    <xf numFmtId="0" fontId="1" fillId="0" borderId="9" xfId="1" applyBorder="1" applyAlignment="1">
      <alignment horizontal="center"/>
    </xf>
    <xf numFmtId="0" fontId="0" fillId="4" borderId="26" xfId="0" applyFill="1" applyBorder="1" applyAlignment="1">
      <alignment wrapText="1"/>
    </xf>
    <xf numFmtId="0" fontId="13" fillId="4" borderId="26" xfId="0" applyNumberFormat="1" applyFont="1" applyFill="1" applyBorder="1" applyAlignment="1" applyProtection="1">
      <alignment horizontal="left" wrapText="1"/>
    </xf>
    <xf numFmtId="3" fontId="12" fillId="7" borderId="24" xfId="0" applyNumberFormat="1" applyFont="1" applyFill="1" applyBorder="1" applyAlignment="1" applyProtection="1">
      <alignment horizontal="center"/>
    </xf>
    <xf numFmtId="39" fontId="12" fillId="7" borderId="24" xfId="0" applyNumberFormat="1" applyFont="1" applyFill="1" applyBorder="1" applyAlignment="1" applyProtection="1">
      <alignment horizontal="center"/>
    </xf>
    <xf numFmtId="42" fontId="12" fillId="7" borderId="24" xfId="0" applyNumberFormat="1" applyFont="1" applyFill="1" applyBorder="1" applyAlignment="1" applyProtection="1">
      <alignment horizontal="center"/>
    </xf>
    <xf numFmtId="0" fontId="13" fillId="4" borderId="25" xfId="0" applyNumberFormat="1" applyFont="1" applyFill="1" applyBorder="1" applyAlignment="1" applyProtection="1">
      <alignment horizontal="center" vertical="center" wrapText="1"/>
    </xf>
    <xf numFmtId="0" fontId="13" fillId="4" borderId="26" xfId="0" applyNumberFormat="1" applyFont="1" applyFill="1" applyBorder="1" applyAlignment="1" applyProtection="1">
      <alignment horizontal="center" vertical="center" wrapText="1"/>
    </xf>
    <xf numFmtId="0" fontId="0" fillId="4" borderId="26" xfId="0" applyFill="1" applyBorder="1" applyAlignment="1">
      <alignment vertical="center"/>
    </xf>
    <xf numFmtId="41" fontId="13" fillId="4" borderId="26" xfId="0" applyNumberFormat="1" applyFont="1" applyFill="1" applyBorder="1" applyAlignment="1" applyProtection="1">
      <alignment horizontal="center" vertical="center" wrapText="1"/>
    </xf>
    <xf numFmtId="41" fontId="13" fillId="4" borderId="26" xfId="0" applyNumberFormat="1" applyFont="1" applyFill="1" applyBorder="1" applyAlignment="1" applyProtection="1">
      <alignment vertical="center"/>
    </xf>
    <xf numFmtId="0" fontId="13" fillId="4" borderId="0" xfId="0" applyFont="1" applyFill="1" applyBorder="1" applyAlignment="1">
      <alignment horizontal="right" wrapText="1"/>
    </xf>
    <xf numFmtId="0" fontId="13" fillId="4" borderId="0" xfId="0" applyFont="1" applyFill="1" applyBorder="1" applyAlignment="1">
      <alignment horizontal="right"/>
    </xf>
    <xf numFmtId="164" fontId="13" fillId="4" borderId="0" xfId="3" applyNumberFormat="1" applyFont="1" applyFill="1"/>
    <xf numFmtId="165" fontId="13" fillId="4" borderId="0" xfId="4" applyNumberFormat="1" applyFont="1" applyFill="1" applyBorder="1"/>
    <xf numFmtId="167" fontId="14" fillId="9" borderId="0" xfId="0" applyNumberFormat="1" applyFont="1" applyFill="1" applyProtection="1"/>
    <xf numFmtId="166" fontId="14" fillId="9" borderId="0" xfId="5" applyNumberFormat="1" applyFont="1" applyFill="1"/>
    <xf numFmtId="0" fontId="14" fillId="4" borderId="0" xfId="0" applyFont="1" applyFill="1"/>
    <xf numFmtId="43" fontId="14" fillId="9" borderId="13" xfId="3" applyFont="1" applyFill="1" applyBorder="1"/>
    <xf numFmtId="0" fontId="14" fillId="9" borderId="0" xfId="0" applyFont="1" applyFill="1"/>
    <xf numFmtId="43" fontId="14" fillId="9" borderId="0" xfId="3" applyFont="1" applyFill="1" applyBorder="1"/>
    <xf numFmtId="166" fontId="14" fillId="9" borderId="0" xfId="5" applyNumberFormat="1" applyFont="1" applyFill="1" applyBorder="1"/>
    <xf numFmtId="0" fontId="15" fillId="4" borderId="0" xfId="0" applyFont="1" applyFill="1"/>
    <xf numFmtId="0" fontId="18" fillId="4" borderId="0" xfId="0" applyFont="1" applyFill="1" applyAlignment="1" applyProtection="1"/>
    <xf numFmtId="43" fontId="16" fillId="4" borderId="0" xfId="3" applyFont="1" applyFill="1"/>
    <xf numFmtId="166" fontId="16" fillId="4" borderId="0" xfId="5" applyNumberFormat="1" applyFont="1" applyFill="1"/>
    <xf numFmtId="43" fontId="16" fillId="4" borderId="0" xfId="3" applyFont="1" applyFill="1" applyAlignment="1" applyProtection="1">
      <alignment horizontal="center"/>
    </xf>
    <xf numFmtId="0" fontId="16" fillId="4" borderId="0" xfId="0" applyFont="1" applyFill="1" applyAlignment="1" applyProtection="1">
      <alignment horizontal="left"/>
    </xf>
    <xf numFmtId="0" fontId="16" fillId="4" borderId="0" xfId="0" applyFont="1" applyFill="1" applyAlignment="1">
      <alignment horizontal="centerContinuous"/>
    </xf>
    <xf numFmtId="43" fontId="16" fillId="4" borderId="13" xfId="3" applyFont="1" applyFill="1" applyBorder="1" applyAlignment="1" applyProtection="1">
      <alignment horizontal="center"/>
    </xf>
    <xf numFmtId="166" fontId="16" fillId="4" borderId="13" xfId="5" applyNumberFormat="1" applyFont="1" applyFill="1" applyBorder="1" applyAlignment="1" applyProtection="1">
      <alignment horizontal="center"/>
    </xf>
    <xf numFmtId="166" fontId="17" fillId="4" borderId="0" xfId="5" applyNumberFormat="1" applyFont="1" applyFill="1" applyBorder="1"/>
    <xf numFmtId="43" fontId="17" fillId="4" borderId="0" xfId="3" applyFont="1" applyFill="1" applyBorder="1"/>
    <xf numFmtId="43" fontId="17" fillId="4" borderId="13" xfId="3" applyFont="1" applyFill="1" applyBorder="1"/>
    <xf numFmtId="0" fontId="17" fillId="4" borderId="0" xfId="0" applyFont="1" applyFill="1" applyAlignment="1" applyProtection="1"/>
    <xf numFmtId="0" fontId="16" fillId="4" borderId="0" xfId="0" applyFont="1" applyFill="1" applyAlignment="1"/>
    <xf numFmtId="168" fontId="17" fillId="4" borderId="0" xfId="0" quotePrefix="1" applyNumberFormat="1" applyFont="1" applyFill="1" applyAlignment="1" applyProtection="1">
      <alignment horizontal="left"/>
    </xf>
    <xf numFmtId="165" fontId="17" fillId="4" borderId="0" xfId="4" applyNumberFormat="1" applyFont="1" applyFill="1" applyBorder="1"/>
    <xf numFmtId="0" fontId="17" fillId="4" borderId="15" xfId="0" applyFont="1" applyFill="1" applyBorder="1" applyAlignment="1">
      <alignment horizontal="left"/>
    </xf>
    <xf numFmtId="165" fontId="17" fillId="4" borderId="14" xfId="4" applyNumberFormat="1" applyFont="1" applyFill="1" applyBorder="1"/>
    <xf numFmtId="43" fontId="17" fillId="4" borderId="14" xfId="3" applyFont="1" applyFill="1" applyBorder="1"/>
    <xf numFmtId="43" fontId="17" fillId="4" borderId="18" xfId="3" applyFont="1" applyFill="1" applyBorder="1"/>
    <xf numFmtId="0" fontId="17" fillId="4" borderId="16" xfId="0" applyFont="1" applyFill="1" applyBorder="1" applyAlignment="1">
      <alignment horizontal="left"/>
    </xf>
    <xf numFmtId="0" fontId="17" fillId="4" borderId="0" xfId="0" applyFont="1" applyFill="1" applyBorder="1"/>
    <xf numFmtId="43" fontId="17" fillId="4" borderId="19" xfId="3" applyFont="1" applyFill="1" applyBorder="1"/>
    <xf numFmtId="0" fontId="17" fillId="4" borderId="17" xfId="0" applyFont="1" applyFill="1" applyBorder="1" applyAlignment="1">
      <alignment horizontal="left"/>
    </xf>
    <xf numFmtId="0" fontId="17" fillId="4" borderId="13" xfId="0" applyFont="1" applyFill="1" applyBorder="1"/>
    <xf numFmtId="166" fontId="17" fillId="4" borderId="13" xfId="5" applyNumberFormat="1" applyFont="1" applyFill="1" applyBorder="1"/>
    <xf numFmtId="165" fontId="17" fillId="4" borderId="13" xfId="4" applyNumberFormat="1" applyFont="1" applyFill="1" applyBorder="1"/>
    <xf numFmtId="43" fontId="17" fillId="4" borderId="20" xfId="3" applyFont="1" applyFill="1" applyBorder="1"/>
    <xf numFmtId="0" fontId="17" fillId="4" borderId="0" xfId="0" applyFont="1" applyFill="1" applyBorder="1" applyAlignment="1">
      <alignment horizontal="left"/>
    </xf>
    <xf numFmtId="0" fontId="1" fillId="4" borderId="10" xfId="1" applyFill="1" applyBorder="1" applyAlignment="1">
      <alignment horizontal="center"/>
    </xf>
    <xf numFmtId="164" fontId="1" fillId="4" borderId="0" xfId="1" applyNumberFormat="1" applyFill="1"/>
    <xf numFmtId="0" fontId="0" fillId="4" borderId="9" xfId="1" applyFont="1" applyFill="1" applyBorder="1" applyAlignment="1">
      <alignment horizontal="left"/>
    </xf>
    <xf numFmtId="164" fontId="1" fillId="4" borderId="9" xfId="1" applyNumberFormat="1" applyFill="1" applyBorder="1"/>
    <xf numFmtId="164" fontId="9" fillId="6" borderId="0" xfId="1" applyNumberFormat="1" applyFont="1" applyFill="1" applyBorder="1" applyAlignment="1"/>
    <xf numFmtId="165" fontId="9" fillId="6" borderId="0" xfId="2" applyNumberFormat="1" applyFont="1" applyFill="1" applyBorder="1" applyAlignment="1"/>
    <xf numFmtId="164" fontId="8" fillId="10" borderId="12" xfId="1" applyNumberFormat="1" applyFont="1" applyFill="1" applyBorder="1" applyAlignment="1"/>
    <xf numFmtId="165" fontId="8" fillId="10" borderId="12" xfId="2" applyNumberFormat="1" applyFont="1" applyFill="1" applyBorder="1" applyAlignment="1"/>
    <xf numFmtId="165" fontId="8" fillId="10" borderId="31" xfId="2" applyNumberFormat="1" applyFont="1" applyFill="1" applyBorder="1" applyAlignment="1"/>
    <xf numFmtId="164" fontId="8" fillId="10" borderId="9" xfId="1" applyNumberFormat="1" applyFont="1" applyFill="1" applyBorder="1"/>
    <xf numFmtId="165" fontId="8" fillId="10" borderId="9" xfId="2" applyNumberFormat="1" applyFont="1" applyFill="1" applyBorder="1"/>
    <xf numFmtId="43" fontId="20" fillId="4" borderId="0" xfId="3" applyFont="1" applyFill="1"/>
    <xf numFmtId="43" fontId="20" fillId="4" borderId="0" xfId="3" applyFont="1" applyFill="1" applyBorder="1"/>
    <xf numFmtId="43" fontId="20" fillId="9" borderId="0" xfId="3" applyFont="1" applyFill="1" applyBorder="1"/>
    <xf numFmtId="166" fontId="20" fillId="9" borderId="0" xfId="5" applyNumberFormat="1" applyFont="1" applyFill="1" applyBorder="1"/>
    <xf numFmtId="0" fontId="20" fillId="4" borderId="0" xfId="0" applyFont="1" applyFill="1"/>
    <xf numFmtId="0" fontId="0" fillId="4" borderId="0" xfId="1" applyFont="1" applyFill="1" applyBorder="1"/>
    <xf numFmtId="0" fontId="0" fillId="0" borderId="0" xfId="0"/>
    <xf numFmtId="0" fontId="0" fillId="0" borderId="38" xfId="0" applyFont="1" applyBorder="1" applyAlignment="1">
      <alignment vertical="center" wrapText="1"/>
    </xf>
    <xf numFmtId="42" fontId="22" fillId="7" borderId="34" xfId="0" applyNumberFormat="1" applyFont="1" applyFill="1" applyBorder="1" applyAlignment="1">
      <alignment vertical="center"/>
    </xf>
    <xf numFmtId="0" fontId="21" fillId="11" borderId="37" xfId="0" applyFont="1" applyFill="1" applyBorder="1" applyAlignment="1">
      <alignment vertical="center" wrapText="1"/>
    </xf>
    <xf numFmtId="164" fontId="8" fillId="7" borderId="34" xfId="3" applyNumberFormat="1" applyFont="1" applyFill="1" applyBorder="1" applyAlignment="1">
      <alignment horizontal="center" vertical="center"/>
    </xf>
    <xf numFmtId="164" fontId="8" fillId="7" borderId="35" xfId="3" applyNumberFormat="1" applyFont="1" applyFill="1" applyBorder="1" applyAlignment="1">
      <alignment horizontal="center" vertical="center"/>
    </xf>
    <xf numFmtId="0" fontId="24" fillId="7" borderId="17" xfId="3" applyNumberFormat="1" applyFont="1" applyFill="1" applyBorder="1" applyAlignment="1">
      <alignment horizontal="center" vertical="center"/>
    </xf>
    <xf numFmtId="3" fontId="24" fillId="7" borderId="20" xfId="3" applyNumberFormat="1" applyFont="1" applyFill="1" applyBorder="1" applyAlignment="1">
      <alignment horizontal="center" vertical="center"/>
    </xf>
    <xf numFmtId="0" fontId="4" fillId="7" borderId="36" xfId="0" applyFont="1" applyFill="1" applyBorder="1" applyAlignment="1">
      <alignment horizontal="center" wrapText="1"/>
    </xf>
    <xf numFmtId="0" fontId="4" fillId="7" borderId="37" xfId="0" applyFont="1" applyFill="1" applyBorder="1" applyAlignment="1">
      <alignment horizontal="center" vertical="center" wrapText="1"/>
    </xf>
    <xf numFmtId="0" fontId="4" fillId="11" borderId="37" xfId="0" applyFont="1" applyFill="1" applyBorder="1" applyAlignment="1">
      <alignment vertical="center"/>
    </xf>
    <xf numFmtId="42" fontId="0" fillId="0" borderId="38" xfId="0" applyNumberFormat="1" applyFont="1" applyBorder="1" applyAlignment="1">
      <alignment vertical="center"/>
    </xf>
    <xf numFmtId="0" fontId="26" fillId="8" borderId="37" xfId="0" applyFont="1" applyFill="1" applyBorder="1" applyAlignment="1">
      <alignment vertical="center"/>
    </xf>
    <xf numFmtId="165" fontId="0" fillId="0" borderId="38" xfId="0" applyNumberFormat="1" applyFont="1" applyBorder="1" applyAlignment="1">
      <alignment vertical="center"/>
    </xf>
    <xf numFmtId="0" fontId="25" fillId="4" borderId="0" xfId="0" applyFont="1" applyFill="1"/>
    <xf numFmtId="0" fontId="0" fillId="0" borderId="35" xfId="0" applyFont="1" applyBorder="1" applyAlignment="1">
      <alignment vertical="center" wrapText="1"/>
    </xf>
    <xf numFmtId="42" fontId="0" fillId="0" borderId="35" xfId="0" applyNumberFormat="1" applyFont="1" applyBorder="1" applyAlignment="1">
      <alignment vertical="center"/>
    </xf>
    <xf numFmtId="165" fontId="0" fillId="0" borderId="35" xfId="0" applyNumberFormat="1" applyFont="1" applyBorder="1" applyAlignment="1">
      <alignment vertical="center"/>
    </xf>
    <xf numFmtId="0" fontId="5" fillId="4" borderId="0" xfId="0" applyFont="1" applyFill="1" applyBorder="1" applyAlignment="1">
      <alignment horizontal="center"/>
    </xf>
    <xf numFmtId="0" fontId="27" fillId="0" borderId="0" xfId="9"/>
    <xf numFmtId="42" fontId="27" fillId="0" borderId="39" xfId="9" applyNumberFormat="1" applyBorder="1"/>
    <xf numFmtId="0" fontId="27" fillId="0" borderId="13" xfId="9" applyBorder="1" applyAlignment="1">
      <alignment horizontal="centerContinuous"/>
    </xf>
    <xf numFmtId="0" fontId="5" fillId="4" borderId="0" xfId="0" applyFont="1" applyFill="1" applyBorder="1" applyAlignment="1">
      <alignment horizontal="centerContinuous"/>
    </xf>
    <xf numFmtId="39" fontId="12" fillId="7" borderId="40" xfId="0" applyNumberFormat="1" applyFont="1" applyFill="1" applyBorder="1" applyAlignment="1" applyProtection="1">
      <alignment horizontal="center" wrapText="1"/>
    </xf>
    <xf numFmtId="10" fontId="20" fillId="4" borderId="0" xfId="5" applyNumberFormat="1" applyFont="1" applyFill="1"/>
    <xf numFmtId="41" fontId="1" fillId="4" borderId="10" xfId="1" applyNumberFormat="1" applyFill="1" applyBorder="1"/>
    <xf numFmtId="41" fontId="1" fillId="0" borderId="9" xfId="1" applyNumberFormat="1" applyBorder="1"/>
    <xf numFmtId="42" fontId="4" fillId="3" borderId="0" xfId="2" applyNumberFormat="1" applyFont="1" applyFill="1" applyBorder="1"/>
    <xf numFmtId="0" fontId="0" fillId="4" borderId="0" xfId="0" applyFill="1" applyAlignment="1">
      <alignment horizontal="left" wrapText="1"/>
    </xf>
    <xf numFmtId="0" fontId="0" fillId="4" borderId="0" xfId="0" applyFill="1" applyAlignment="1">
      <alignment horizontal="center"/>
    </xf>
    <xf numFmtId="0" fontId="21" fillId="4" borderId="0" xfId="0" quotePrefix="1" applyFont="1" applyFill="1" applyAlignment="1">
      <alignment horizontal="left"/>
    </xf>
    <xf numFmtId="0" fontId="21" fillId="4" borderId="0" xfId="0" applyFont="1" applyFill="1"/>
    <xf numFmtId="0" fontId="21" fillId="4" borderId="0" xfId="0" applyFont="1" applyFill="1" applyAlignment="1">
      <alignment horizontal="left"/>
    </xf>
    <xf numFmtId="0" fontId="21" fillId="0" borderId="0" xfId="0" applyFont="1" applyAlignment="1">
      <alignment horizontal="center" wrapText="1"/>
    </xf>
    <xf numFmtId="0" fontId="0" fillId="0" borderId="0" xfId="0" applyFont="1"/>
    <xf numFmtId="44" fontId="32" fillId="12" borderId="41" xfId="4" applyFont="1" applyFill="1" applyBorder="1" applyAlignment="1">
      <alignment horizontal="center" vertical="top"/>
    </xf>
    <xf numFmtId="3" fontId="32" fillId="12" borderId="41" xfId="0" applyNumberFormat="1" applyFont="1" applyFill="1" applyBorder="1" applyAlignment="1">
      <alignment horizontal="center" vertical="top"/>
    </xf>
    <xf numFmtId="170" fontId="32" fillId="12" borderId="41" xfId="0" applyNumberFormat="1" applyFont="1" applyFill="1" applyBorder="1" applyAlignment="1">
      <alignment horizontal="right" vertical="top"/>
    </xf>
    <xf numFmtId="44" fontId="0" fillId="0" borderId="0" xfId="4" applyNumberFormat="1" applyFont="1" applyAlignment="1">
      <alignment horizontal="center"/>
    </xf>
    <xf numFmtId="164" fontId="0" fillId="0" borderId="0" xfId="3" applyNumberFormat="1" applyFont="1"/>
    <xf numFmtId="171" fontId="0" fillId="0" borderId="0" xfId="3" applyNumberFormat="1" applyFont="1" applyAlignment="1">
      <alignment horizontal="left"/>
    </xf>
    <xf numFmtId="10" fontId="0" fillId="0" borderId="0" xfId="0" applyNumberFormat="1"/>
    <xf numFmtId="170" fontId="0" fillId="0" borderId="0" xfId="0" applyNumberFormat="1"/>
    <xf numFmtId="0" fontId="32" fillId="12" borderId="41" xfId="0" applyFont="1" applyFill="1" applyBorder="1" applyAlignment="1">
      <alignment horizontal="right" vertical="top"/>
    </xf>
    <xf numFmtId="171" fontId="0" fillId="0" borderId="0" xfId="0" applyNumberFormat="1"/>
    <xf numFmtId="172" fontId="0" fillId="0" borderId="0" xfId="0" applyNumberFormat="1"/>
    <xf numFmtId="17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5" fontId="0" fillId="0" borderId="0" xfId="4" applyNumberFormat="1" applyFont="1" applyAlignment="1">
      <alignment horizontal="center"/>
    </xf>
    <xf numFmtId="164" fontId="0" fillId="0" borderId="0" xfId="3" applyNumberFormat="1" applyFont="1" applyAlignment="1">
      <alignment horizontal="center"/>
    </xf>
    <xf numFmtId="174" fontId="0" fillId="0" borderId="0" xfId="3" applyNumberFormat="1" applyFont="1" applyAlignment="1">
      <alignment horizontal="right"/>
    </xf>
    <xf numFmtId="175" fontId="0" fillId="0" borderId="0" xfId="0" applyNumberFormat="1"/>
    <xf numFmtId="176" fontId="0" fillId="0" borderId="0" xfId="0" applyNumberFormat="1"/>
    <xf numFmtId="2" fontId="0" fillId="0" borderId="0" xfId="0" applyNumberFormat="1" applyAlignment="1">
      <alignment horizontal="center"/>
    </xf>
    <xf numFmtId="177" fontId="0" fillId="0" borderId="0" xfId="0" applyNumberFormat="1"/>
    <xf numFmtId="178" fontId="0" fillId="0" borderId="0" xfId="0" applyNumberFormat="1"/>
    <xf numFmtId="179" fontId="0" fillId="0" borderId="0" xfId="0" applyNumberFormat="1"/>
    <xf numFmtId="0" fontId="21" fillId="0" borderId="0" xfId="0" applyFont="1"/>
    <xf numFmtId="42" fontId="0" fillId="0" borderId="0" xfId="0" applyNumberFormat="1"/>
    <xf numFmtId="41" fontId="27" fillId="0" borderId="0" xfId="9" applyNumberFormat="1"/>
    <xf numFmtId="41" fontId="27" fillId="0" borderId="13" xfId="9" applyNumberFormat="1" applyBorder="1"/>
    <xf numFmtId="42" fontId="13" fillId="4" borderId="25" xfId="0" applyNumberFormat="1" applyFont="1" applyFill="1" applyBorder="1" applyAlignment="1" applyProtection="1">
      <alignment horizontal="center" vertical="center" wrapText="1"/>
    </xf>
    <xf numFmtId="42" fontId="13" fillId="4" borderId="25" xfId="0" applyNumberFormat="1" applyFont="1" applyFill="1" applyBorder="1" applyAlignment="1" applyProtection="1">
      <alignment vertical="center"/>
    </xf>
    <xf numFmtId="42" fontId="13" fillId="4" borderId="26" xfId="0" applyNumberFormat="1" applyFont="1" applyFill="1" applyBorder="1" applyAlignment="1" applyProtection="1">
      <alignment horizontal="center" vertical="center" wrapText="1"/>
    </xf>
    <xf numFmtId="42" fontId="13" fillId="4" borderId="26" xfId="0" applyNumberFormat="1" applyFont="1" applyFill="1" applyBorder="1" applyAlignment="1" applyProtection="1">
      <alignment vertical="center"/>
    </xf>
    <xf numFmtId="3" fontId="0" fillId="0" borderId="0" xfId="0" applyNumberFormat="1"/>
    <xf numFmtId="41" fontId="0" fillId="0" borderId="0" xfId="0" applyNumberFormat="1"/>
    <xf numFmtId="0" fontId="14" fillId="0" borderId="0" xfId="9" applyFont="1"/>
    <xf numFmtId="0" fontId="31" fillId="0" borderId="0" xfId="9" applyFont="1" applyAlignment="1">
      <alignment horizontal="center"/>
    </xf>
    <xf numFmtId="0" fontId="31" fillId="0" borderId="0" xfId="9" applyFont="1" applyAlignment="1">
      <alignment horizontal="centerContinuous"/>
    </xf>
    <xf numFmtId="0" fontId="28" fillId="0" borderId="0" xfId="9" applyFont="1"/>
    <xf numFmtId="0" fontId="28" fillId="0" borderId="0" xfId="9" applyFont="1" applyAlignment="1">
      <alignment horizontal="centerContinuous"/>
    </xf>
    <xf numFmtId="0" fontId="14" fillId="0" borderId="13" xfId="9" applyFont="1" applyBorder="1" applyAlignment="1">
      <alignment horizontal="centerContinuous"/>
    </xf>
    <xf numFmtId="0" fontId="14" fillId="0" borderId="0" xfId="9" applyFont="1" applyAlignment="1">
      <alignment horizontal="center"/>
    </xf>
    <xf numFmtId="41" fontId="14" fillId="0" borderId="0" xfId="9" applyNumberFormat="1" applyFont="1"/>
    <xf numFmtId="164" fontId="14" fillId="0" borderId="0" xfId="9" applyNumberFormat="1" applyFont="1"/>
    <xf numFmtId="0" fontId="29" fillId="0" borderId="0" xfId="9" applyFont="1" applyAlignment="1">
      <alignment horizontal="center"/>
    </xf>
    <xf numFmtId="0" fontId="14" fillId="0" borderId="0" xfId="9" applyFont="1" applyAlignment="1">
      <alignment horizontal="centerContinuous"/>
    </xf>
    <xf numFmtId="169" fontId="14" fillId="0" borderId="0" xfId="9" applyNumberFormat="1" applyFont="1"/>
    <xf numFmtId="41" fontId="14" fillId="0" borderId="13" xfId="9" applyNumberFormat="1" applyFont="1" applyBorder="1"/>
    <xf numFmtId="42" fontId="14" fillId="0" borderId="0" xfId="9" applyNumberFormat="1" applyFont="1"/>
    <xf numFmtId="0" fontId="8" fillId="7" borderId="14" xfId="3" applyNumberFormat="1" applyFont="1" applyFill="1" applyBorder="1" applyAlignment="1">
      <alignment horizontal="center" vertical="center"/>
    </xf>
    <xf numFmtId="0" fontId="8" fillId="7" borderId="18" xfId="3" applyNumberFormat="1" applyFont="1" applyFill="1" applyBorder="1" applyAlignment="1">
      <alignment horizontal="center" vertical="center"/>
    </xf>
    <xf numFmtId="0" fontId="4" fillId="4" borderId="11" xfId="1" applyFont="1" applyFill="1" applyBorder="1" applyAlignment="1">
      <alignment horizontal="center"/>
    </xf>
    <xf numFmtId="0" fontId="7" fillId="4" borderId="11" xfId="1" applyFont="1" applyFill="1" applyBorder="1" applyAlignment="1">
      <alignment horizontal="center" vertical="center"/>
    </xf>
    <xf numFmtId="0" fontId="4" fillId="4" borderId="33" xfId="1" applyFont="1" applyFill="1" applyBorder="1" applyAlignment="1">
      <alignment horizontal="center"/>
    </xf>
    <xf numFmtId="0" fontId="30" fillId="0" borderId="0" xfId="9" applyFont="1" applyAlignment="1">
      <alignment horizontal="center"/>
    </xf>
    <xf numFmtId="41" fontId="20" fillId="4" borderId="0" xfId="3" applyNumberFormat="1" applyFont="1" applyFill="1" applyBorder="1"/>
    <xf numFmtId="41" fontId="14" fillId="9" borderId="13" xfId="3" applyNumberFormat="1" applyFont="1" applyFill="1" applyBorder="1"/>
    <xf numFmtId="41" fontId="20" fillId="4" borderId="0" xfId="3" applyNumberFormat="1" applyFont="1" applyFill="1"/>
    <xf numFmtId="41" fontId="14" fillId="9" borderId="0" xfId="3" applyNumberFormat="1" applyFont="1" applyFill="1" applyBorder="1"/>
    <xf numFmtId="41" fontId="20" fillId="9" borderId="0" xfId="3" applyNumberFormat="1" applyFont="1" applyFill="1" applyBorder="1"/>
    <xf numFmtId="0" fontId="31" fillId="0" borderId="0" xfId="9" applyFont="1"/>
    <xf numFmtId="0" fontId="31" fillId="0" borderId="0" xfId="9" applyFont="1" applyAlignment="1">
      <alignment horizontal="centerContinuous" vertical="center"/>
    </xf>
    <xf numFmtId="0" fontId="30" fillId="0" borderId="0" xfId="9" applyFont="1"/>
    <xf numFmtId="0" fontId="14" fillId="0" borderId="13" xfId="9" applyFont="1" applyBorder="1"/>
    <xf numFmtId="164" fontId="14" fillId="0" borderId="0" xfId="11" applyNumberFormat="1" applyFont="1" applyBorder="1" applyAlignment="1" applyProtection="1">
      <protection locked="0"/>
    </xf>
    <xf numFmtId="41" fontId="14" fillId="0" borderId="0" xfId="10" applyNumberFormat="1" applyFont="1" applyAlignment="1"/>
    <xf numFmtId="164" fontId="14" fillId="0" borderId="13" xfId="11" applyNumberFormat="1" applyFont="1" applyBorder="1" applyAlignment="1" applyProtection="1">
      <protection locked="0"/>
    </xf>
    <xf numFmtId="41" fontId="14" fillId="0" borderId="13" xfId="10" applyNumberFormat="1" applyFont="1" applyBorder="1" applyAlignment="1"/>
    <xf numFmtId="165" fontId="14" fillId="0" borderId="39" xfId="10" applyNumberFormat="1" applyFont="1" applyBorder="1" applyAlignment="1"/>
    <xf numFmtId="165" fontId="14" fillId="0" borderId="0" xfId="10" applyNumberFormat="1" applyFont="1" applyBorder="1" applyAlignment="1"/>
    <xf numFmtId="165" fontId="28" fillId="0" borderId="0" xfId="10" applyNumberFormat="1" applyFont="1" applyBorder="1" applyAlignment="1"/>
    <xf numFmtId="0" fontId="27" fillId="0" borderId="0" xfId="9" applyAlignment="1">
      <alignment horizontal="centerContinuous"/>
    </xf>
    <xf numFmtId="43" fontId="14" fillId="0" borderId="0" xfId="11" applyFont="1" applyAlignment="1"/>
    <xf numFmtId="37" fontId="14" fillId="0" borderId="0" xfId="10" applyNumberFormat="1" applyFont="1" applyAlignment="1"/>
    <xf numFmtId="43" fontId="14" fillId="0" borderId="0" xfId="11" applyFont="1" applyBorder="1" applyAlignment="1"/>
    <xf numFmtId="41" fontId="14" fillId="0" borderId="0" xfId="11" applyNumberFormat="1" applyFont="1" applyAlignment="1"/>
    <xf numFmtId="41" fontId="14" fillId="0" borderId="0" xfId="11" applyNumberFormat="1" applyFont="1" applyBorder="1" applyAlignment="1"/>
    <xf numFmtId="41" fontId="14" fillId="0" borderId="13" xfId="11" applyNumberFormat="1" applyFont="1" applyBorder="1" applyAlignment="1"/>
    <xf numFmtId="0" fontId="0" fillId="4" borderId="9" xfId="1" applyFont="1" applyFill="1" applyBorder="1" applyAlignment="1">
      <alignment horizontal="left" wrapText="1"/>
    </xf>
    <xf numFmtId="0" fontId="0" fillId="4" borderId="42" xfId="0" applyFill="1" applyBorder="1" applyAlignment="1">
      <alignment horizontal="center" vertical="center"/>
    </xf>
    <xf numFmtId="0" fontId="13" fillId="4" borderId="43" xfId="0" applyNumberFormat="1" applyFont="1" applyFill="1" applyBorder="1" applyAlignment="1" applyProtection="1">
      <alignment horizontal="left" wrapText="1"/>
    </xf>
    <xf numFmtId="0" fontId="13" fillId="4" borderId="43" xfId="0" applyNumberFormat="1" applyFont="1" applyFill="1" applyBorder="1" applyAlignment="1" applyProtection="1">
      <alignment horizontal="left" vertical="center" wrapText="1"/>
    </xf>
    <xf numFmtId="0" fontId="13" fillId="4" borderId="44" xfId="0" quotePrefix="1" applyNumberFormat="1" applyFont="1" applyFill="1" applyBorder="1" applyAlignment="1" applyProtection="1">
      <alignment horizontal="center" vertical="center" wrapText="1"/>
    </xf>
    <xf numFmtId="0" fontId="13" fillId="4" borderId="45" xfId="0" quotePrefix="1" applyNumberFormat="1" applyFont="1" applyFill="1" applyBorder="1" applyAlignment="1" applyProtection="1">
      <alignment horizontal="center" vertical="center" wrapText="1"/>
    </xf>
    <xf numFmtId="42" fontId="13" fillId="4" borderId="43" xfId="0" applyNumberFormat="1" applyFont="1" applyFill="1" applyBorder="1" applyAlignment="1" applyProtection="1">
      <alignment horizontal="center" vertical="center" wrapText="1"/>
    </xf>
    <xf numFmtId="0" fontId="0" fillId="4" borderId="42" xfId="0" applyFill="1" applyBorder="1" applyAlignment="1">
      <alignment vertical="center"/>
    </xf>
    <xf numFmtId="42" fontId="13" fillId="4" borderId="43" xfId="0" applyNumberFormat="1" applyFont="1" applyFill="1" applyBorder="1" applyAlignment="1" applyProtection="1">
      <alignment vertical="center"/>
    </xf>
    <xf numFmtId="0" fontId="13" fillId="4" borderId="42" xfId="0" applyNumberFormat="1" applyFont="1" applyFill="1" applyBorder="1" applyAlignment="1" applyProtection="1">
      <alignment horizontal="center" vertical="center" wrapText="1"/>
    </xf>
    <xf numFmtId="0" fontId="0" fillId="4" borderId="46" xfId="0" applyFill="1" applyBorder="1" applyAlignment="1">
      <alignment vertical="center"/>
    </xf>
    <xf numFmtId="0" fontId="0" fillId="4" borderId="47" xfId="0" applyFill="1" applyBorder="1" applyAlignment="1">
      <alignment vertical="center"/>
    </xf>
    <xf numFmtId="0" fontId="3" fillId="2" borderId="0" xfId="1" applyFont="1" applyFill="1" applyBorder="1" applyAlignment="1">
      <alignment horizontal="center"/>
    </xf>
    <xf numFmtId="164" fontId="3" fillId="8" borderId="16" xfId="3" applyNumberFormat="1" applyFont="1" applyFill="1" applyBorder="1" applyAlignment="1">
      <alignment horizontal="center" vertical="center"/>
    </xf>
    <xf numFmtId="164" fontId="3" fillId="8" borderId="0" xfId="3" applyNumberFormat="1" applyFont="1" applyFill="1" applyBorder="1" applyAlignment="1">
      <alignment horizontal="center" vertical="center"/>
    </xf>
    <xf numFmtId="164" fontId="3" fillId="8" borderId="17" xfId="3" applyNumberFormat="1" applyFont="1" applyFill="1" applyBorder="1" applyAlignment="1">
      <alignment horizontal="center" vertical="center"/>
    </xf>
    <xf numFmtId="164" fontId="3" fillId="8" borderId="13" xfId="3" applyNumberFormat="1" applyFont="1" applyFill="1" applyBorder="1" applyAlignment="1">
      <alignment horizontal="center" vertical="center"/>
    </xf>
    <xf numFmtId="0" fontId="8" fillId="7" borderId="14" xfId="3" applyNumberFormat="1" applyFont="1" applyFill="1" applyBorder="1" applyAlignment="1">
      <alignment horizontal="center" vertical="center"/>
    </xf>
    <xf numFmtId="0" fontId="8" fillId="7" borderId="18" xfId="3" applyNumberFormat="1" applyFont="1" applyFill="1" applyBorder="1" applyAlignment="1">
      <alignment horizontal="center" vertical="center"/>
    </xf>
    <xf numFmtId="0" fontId="29" fillId="0" borderId="0" xfId="9" applyFont="1"/>
    <xf numFmtId="0" fontId="31" fillId="0" borderId="13" xfId="9" applyFont="1" applyBorder="1" applyAlignment="1">
      <alignment horizontal="center"/>
    </xf>
    <xf numFmtId="6" fontId="30" fillId="0" borderId="0" xfId="9" applyNumberFormat="1" applyFont="1" applyAlignment="1">
      <alignment horizontal="center"/>
    </xf>
    <xf numFmtId="0" fontId="30" fillId="0" borderId="0" xfId="9" applyFont="1" applyAlignment="1">
      <alignment horizontal="center"/>
    </xf>
    <xf numFmtId="0" fontId="3" fillId="2" borderId="32" xfId="1" applyFont="1" applyFill="1" applyBorder="1" applyAlignment="1">
      <alignment horizontal="center"/>
    </xf>
    <xf numFmtId="0" fontId="16" fillId="4" borderId="0" xfId="0" applyFont="1" applyFill="1" applyAlignment="1">
      <alignment horizontal="center"/>
    </xf>
    <xf numFmtId="0" fontId="16" fillId="4" borderId="13" xfId="0" applyFont="1" applyFill="1" applyBorder="1" applyAlignment="1" applyProtection="1">
      <alignment horizontal="center"/>
    </xf>
    <xf numFmtId="0" fontId="11" fillId="8" borderId="21" xfId="0" applyFont="1" applyFill="1" applyBorder="1" applyAlignment="1" applyProtection="1">
      <alignment horizontal="right" vertical="center" wrapText="1"/>
    </xf>
    <xf numFmtId="0" fontId="11" fillId="8" borderId="0" xfId="0" applyFont="1" applyFill="1" applyBorder="1" applyAlignment="1" applyProtection="1">
      <alignment horizontal="right" vertical="center" wrapText="1"/>
    </xf>
    <xf numFmtId="0" fontId="11" fillId="8" borderId="22" xfId="0" applyFont="1" applyFill="1" applyBorder="1" applyAlignment="1" applyProtection="1">
      <alignment horizontal="center" vertical="center" wrapText="1"/>
    </xf>
    <xf numFmtId="0" fontId="11" fillId="8" borderId="23" xfId="0" applyFont="1" applyFill="1" applyBorder="1" applyAlignment="1" applyProtection="1">
      <alignment horizontal="center" vertical="center" wrapText="1"/>
    </xf>
    <xf numFmtId="0" fontId="12" fillId="7" borderId="25" xfId="0" applyFont="1" applyFill="1" applyBorder="1" applyAlignment="1" applyProtection="1">
      <alignment horizontal="center"/>
    </xf>
    <xf numFmtId="0" fontId="12" fillId="7" borderId="27" xfId="0" applyFont="1" applyFill="1" applyBorder="1" applyAlignment="1" applyProtection="1">
      <alignment horizontal="center"/>
    </xf>
    <xf numFmtId="0" fontId="12" fillId="7" borderId="25" xfId="0" applyFont="1" applyFill="1" applyBorder="1" applyAlignment="1" applyProtection="1">
      <alignment horizontal="center" wrapText="1"/>
    </xf>
    <xf numFmtId="0" fontId="12" fillId="7" borderId="27" xfId="0" applyFont="1" applyFill="1" applyBorder="1" applyAlignment="1" applyProtection="1">
      <alignment horizontal="center" wrapText="1"/>
    </xf>
    <xf numFmtId="3" fontId="12" fillId="7" borderId="25" xfId="0" applyNumberFormat="1" applyFont="1" applyFill="1" applyBorder="1" applyAlignment="1" applyProtection="1">
      <alignment horizontal="center"/>
    </xf>
    <xf numFmtId="3" fontId="12" fillId="7" borderId="27" xfId="0" applyNumberFormat="1" applyFont="1" applyFill="1" applyBorder="1" applyAlignment="1" applyProtection="1">
      <alignment horizontal="center"/>
    </xf>
    <xf numFmtId="3" fontId="12" fillId="7" borderId="28" xfId="0" applyNumberFormat="1" applyFont="1" applyFill="1" applyBorder="1" applyAlignment="1" applyProtection="1">
      <alignment horizontal="center"/>
    </xf>
    <xf numFmtId="3" fontId="12" fillId="7" borderId="29" xfId="0" applyNumberFormat="1" applyFont="1" applyFill="1" applyBorder="1" applyAlignment="1" applyProtection="1">
      <alignment horizontal="center"/>
    </xf>
    <xf numFmtId="3" fontId="12" fillId="7" borderId="30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left" wrapText="1"/>
    </xf>
  </cellXfs>
  <cellStyles count="12">
    <cellStyle name="Comma" xfId="3" builtinId="3"/>
    <cellStyle name="Comma 2" xfId="6" xr:uid="{00000000-0005-0000-0000-000001000000}"/>
    <cellStyle name="Comma 3" xfId="11" xr:uid="{12A9DCAE-C08A-4556-A17B-B208FCF23CDB}"/>
    <cellStyle name="Currency" xfId="4" builtinId="4"/>
    <cellStyle name="Currency 2" xfId="7" xr:uid="{00000000-0005-0000-0000-000003000000}"/>
    <cellStyle name="Currency 3" xfId="10" xr:uid="{AC2B8002-4633-484A-BC69-E4FEB317EAD4}"/>
    <cellStyle name="Currency 4" xfId="2" xr:uid="{00000000-0005-0000-0000-000004000000}"/>
    <cellStyle name="Normal" xfId="0" builtinId="0"/>
    <cellStyle name="Normal 2" xfId="8" xr:uid="{00000000-0005-0000-0000-000006000000}"/>
    <cellStyle name="Normal 3" xfId="9" xr:uid="{11968156-8419-4BFD-BCEB-F2C54C8C9FCB}"/>
    <cellStyle name="Normal 5" xfId="1" xr:uid="{00000000-0005-0000-0000-000007000000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Hidalgo</a:t>
            </a:r>
            <a:r>
              <a:rPr lang="en-US" sz="1400" baseline="0"/>
              <a:t> County Regional Mobility </a:t>
            </a:r>
            <a:r>
              <a:rPr lang="en-US" sz="1400"/>
              <a:t>Revenue Bonds - Total Outstanding 2021-2051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917558034067333"/>
          <c:y val="0.18574705280484011"/>
          <c:w val="0.84633155849388797"/>
          <c:h val="0.55196405534054005"/>
        </c:manualLayout>
      </c:layout>
      <c:barChart>
        <c:barDir val="col"/>
        <c:grouping val="stacked"/>
        <c:varyColors val="0"/>
        <c:ser>
          <c:idx val="1"/>
          <c:order val="0"/>
          <c:tx>
            <c:v>Principal</c:v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0"/>
                  <c:y val="1.6407639418900227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80-49CB-9212-04665F2E7E36}"/>
                </c:ext>
              </c:extLst>
            </c:dLbl>
            <c:dLbl>
              <c:idx val="11"/>
              <c:layout>
                <c:manualLayout>
                  <c:x val="0"/>
                  <c:y val="1.08944527062835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E6-4A32-87F8-D292CCC8D1E6}"/>
                </c:ext>
              </c:extLst>
            </c:dLbl>
            <c:dLbl>
              <c:idx val="12"/>
              <c:layout>
                <c:manualLayout>
                  <c:x val="0"/>
                  <c:y val="6.749118948240081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E6-4A32-87F8-D292CCC8D1E6}"/>
                </c:ext>
              </c:extLst>
            </c:dLbl>
            <c:dLbl>
              <c:idx val="14"/>
              <c:layout>
                <c:manualLayout>
                  <c:x val="0"/>
                  <c:y val="6.0440496885950273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80-49CB-9212-04665F2E7E36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'Rev Debt'!$L$4:$L$34</c:f>
              <c:numCache>
                <c:formatCode>General</c:formatCode>
                <c:ptCount val="31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  <c:pt idx="30">
                  <c:v>2051</c:v>
                </c:pt>
              </c:numCache>
            </c:numRef>
          </c:cat>
          <c:val>
            <c:numRef>
              <c:f>'Rev Debt'!$M$4:$M$34</c:f>
              <c:numCache>
                <c:formatCode>_(* #,##0_);_(* \(#,##0\);_(* "-"_);_(@_)</c:formatCode>
                <c:ptCount val="31"/>
                <c:pt idx="0">
                  <c:v>2110000</c:v>
                </c:pt>
                <c:pt idx="1">
                  <c:v>2170000</c:v>
                </c:pt>
                <c:pt idx="2">
                  <c:v>2240000</c:v>
                </c:pt>
                <c:pt idx="3">
                  <c:v>2325000</c:v>
                </c:pt>
                <c:pt idx="4">
                  <c:v>2345000</c:v>
                </c:pt>
                <c:pt idx="5">
                  <c:v>2575000</c:v>
                </c:pt>
                <c:pt idx="6">
                  <c:v>2612000</c:v>
                </c:pt>
                <c:pt idx="7">
                  <c:v>2667000</c:v>
                </c:pt>
                <c:pt idx="8">
                  <c:v>2730000</c:v>
                </c:pt>
                <c:pt idx="9">
                  <c:v>2804000</c:v>
                </c:pt>
                <c:pt idx="10">
                  <c:v>2875000</c:v>
                </c:pt>
                <c:pt idx="11">
                  <c:v>2940000</c:v>
                </c:pt>
                <c:pt idx="12">
                  <c:v>2990000</c:v>
                </c:pt>
                <c:pt idx="13">
                  <c:v>3060000</c:v>
                </c:pt>
                <c:pt idx="14">
                  <c:v>3125000</c:v>
                </c:pt>
                <c:pt idx="15">
                  <c:v>3255000</c:v>
                </c:pt>
                <c:pt idx="16">
                  <c:v>3650000</c:v>
                </c:pt>
                <c:pt idx="17">
                  <c:v>3744000</c:v>
                </c:pt>
                <c:pt idx="18">
                  <c:v>4025000</c:v>
                </c:pt>
                <c:pt idx="19">
                  <c:v>4185000</c:v>
                </c:pt>
                <c:pt idx="20">
                  <c:v>4380000</c:v>
                </c:pt>
                <c:pt idx="21">
                  <c:v>4649000</c:v>
                </c:pt>
                <c:pt idx="22">
                  <c:v>4805000</c:v>
                </c:pt>
                <c:pt idx="23">
                  <c:v>2639000</c:v>
                </c:pt>
                <c:pt idx="24">
                  <c:v>2728000</c:v>
                </c:pt>
                <c:pt idx="25">
                  <c:v>2810000</c:v>
                </c:pt>
                <c:pt idx="26">
                  <c:v>2990000</c:v>
                </c:pt>
                <c:pt idx="27">
                  <c:v>3205000</c:v>
                </c:pt>
                <c:pt idx="28">
                  <c:v>3315000</c:v>
                </c:pt>
                <c:pt idx="29">
                  <c:v>3425000</c:v>
                </c:pt>
                <c:pt idx="30">
                  <c:v>1979510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E6-4A32-87F8-D292CCC8D1E6}"/>
            </c:ext>
          </c:extLst>
        </c:ser>
        <c:ser>
          <c:idx val="2"/>
          <c:order val="1"/>
          <c:tx>
            <c:v>Interest</c:v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dLbl>
              <c:idx val="13"/>
              <c:layout>
                <c:manualLayout>
                  <c:x val="-1.4306151645207439E-3"/>
                  <c:y val="-1.05613542493234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80-49CB-9212-04665F2E7E36}"/>
                </c:ext>
              </c:extLst>
            </c:dLbl>
            <c:dLbl>
              <c:idx val="14"/>
              <c:layout>
                <c:manualLayout>
                  <c:x val="-1.1176821781397497E-3"/>
                  <c:y val="-1.78008369108901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E6-4A32-87F8-D292CCC8D1E6}"/>
                </c:ext>
              </c:extLst>
            </c:dLbl>
            <c:dLbl>
              <c:idx val="15"/>
              <c:layout>
                <c:manualLayout>
                  <c:x val="-1.0491056679570123E-16"/>
                  <c:y val="-2.18223497256641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E6-4A32-87F8-D292CCC8D1E6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'Rev Debt'!$L$4:$L$34</c:f>
              <c:numCache>
                <c:formatCode>General</c:formatCode>
                <c:ptCount val="31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  <c:pt idx="30">
                  <c:v>2051</c:v>
                </c:pt>
              </c:numCache>
            </c:numRef>
          </c:cat>
          <c:val>
            <c:numRef>
              <c:f>'Rev Debt'!$P$4:$P$34</c:f>
              <c:numCache>
                <c:formatCode>_(* #,##0_);_(* \(#,##0\);_(* "-"_);_(@_)</c:formatCode>
                <c:ptCount val="31"/>
                <c:pt idx="0">
                  <c:v>2265651</c:v>
                </c:pt>
                <c:pt idx="1">
                  <c:v>2617817</c:v>
                </c:pt>
                <c:pt idx="2">
                  <c:v>2544317</c:v>
                </c:pt>
                <c:pt idx="3">
                  <c:v>2466530</c:v>
                </c:pt>
                <c:pt idx="4">
                  <c:v>2444117</c:v>
                </c:pt>
                <c:pt idx="5">
                  <c:v>2419167</c:v>
                </c:pt>
                <c:pt idx="6">
                  <c:v>2379558</c:v>
                </c:pt>
                <c:pt idx="7">
                  <c:v>2337002</c:v>
                </c:pt>
                <c:pt idx="8">
                  <c:v>2287925</c:v>
                </c:pt>
                <c:pt idx="9">
                  <c:v>2234896</c:v>
                </c:pt>
                <c:pt idx="10">
                  <c:v>2177529</c:v>
                </c:pt>
                <c:pt idx="11">
                  <c:v>2115917</c:v>
                </c:pt>
                <c:pt idx="12">
                  <c:v>2050240</c:v>
                </c:pt>
                <c:pt idx="13">
                  <c:v>1982115</c:v>
                </c:pt>
                <c:pt idx="14">
                  <c:v>1909632</c:v>
                </c:pt>
                <c:pt idx="15">
                  <c:v>1833182</c:v>
                </c:pt>
                <c:pt idx="16">
                  <c:v>1736044</c:v>
                </c:pt>
                <c:pt idx="17">
                  <c:v>1625581</c:v>
                </c:pt>
                <c:pt idx="18">
                  <c:v>1512328</c:v>
                </c:pt>
                <c:pt idx="19">
                  <c:v>1389769</c:v>
                </c:pt>
                <c:pt idx="20">
                  <c:v>1262140</c:v>
                </c:pt>
                <c:pt idx="21">
                  <c:v>1126264</c:v>
                </c:pt>
                <c:pt idx="22">
                  <c:v>981474</c:v>
                </c:pt>
                <c:pt idx="23">
                  <c:v>831753</c:v>
                </c:pt>
                <c:pt idx="24">
                  <c:v>745738</c:v>
                </c:pt>
                <c:pt idx="25">
                  <c:v>656808</c:v>
                </c:pt>
                <c:pt idx="26">
                  <c:v>551733</c:v>
                </c:pt>
                <c:pt idx="27">
                  <c:v>440083</c:v>
                </c:pt>
                <c:pt idx="28">
                  <c:v>320633</c:v>
                </c:pt>
                <c:pt idx="29">
                  <c:v>197033</c:v>
                </c:pt>
                <c:pt idx="30">
                  <c:v>69279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6E6-4A32-87F8-D292CCC8D1E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304069288"/>
        <c:axId val="304068112"/>
      </c:barChart>
      <c:catAx>
        <c:axId val="304069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068112"/>
        <c:crosses val="autoZero"/>
        <c:auto val="1"/>
        <c:lblAlgn val="ctr"/>
        <c:lblOffset val="100"/>
        <c:noMultiLvlLbl val="0"/>
      </c:catAx>
      <c:valAx>
        <c:axId val="30406811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_(* #,##0_);_(* \(#,##0\);_(* &quot;-&quot;_);_(@_)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06928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7777777777777779E-3"/>
                <c:y val="0.40829870224555265"/>
              </c:manualLayout>
            </c:layout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latin typeface="Times New Roman" panose="02020603050405020304" pitchFamily="18" charset="0"/>
                <a:cs typeface="Times New Roman" panose="02020603050405020304" pitchFamily="18" charset="0"/>
              </a:rPr>
              <a:t>Five Year Total Outstanding</a:t>
            </a:r>
            <a:r>
              <a:rPr lang="en-US" sz="12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Debt</a:t>
            </a:r>
            <a:endParaRPr lang="en-US" sz="12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>
              <a:defRPr/>
            </a:pPr>
            <a:r>
              <a:rPr lang="en-US" sz="1200" b="1">
                <a:latin typeface="Times New Roman" panose="02020603050405020304" pitchFamily="18" charset="0"/>
                <a:cs typeface="Times New Roman" panose="02020603050405020304" pitchFamily="18" charset="0"/>
              </a:rPr>
              <a:t>Revenue</a:t>
            </a:r>
            <a:r>
              <a:rPr lang="en-US" sz="12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Supported </a:t>
            </a:r>
          </a:p>
          <a:p>
            <a:pPr>
              <a:defRPr/>
            </a:pPr>
            <a:r>
              <a:rPr lang="en-US" sz="10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2020</a:t>
            </a:r>
            <a:r>
              <a:rPr lang="en-US" sz="10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n-US" sz="10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'Outstanding debt'!$A$4:$A$8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'Outstanding debt'!$B$4:$B$8</c:f>
              <c:numCache>
                <c:formatCode>_("$"* #,##0_);_("$"* \(#,##0\);_("$"* "-"_);_(@_)</c:formatCode>
                <c:ptCount val="5"/>
                <c:pt idx="0">
                  <c:v>78275000</c:v>
                </c:pt>
                <c:pt idx="1">
                  <c:v>77135000</c:v>
                </c:pt>
                <c:pt idx="2">
                  <c:v>75960000</c:v>
                </c:pt>
                <c:pt idx="3">
                  <c:v>74700000</c:v>
                </c:pt>
                <c:pt idx="4">
                  <c:v>91975000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36-494B-B69B-0D363E6EF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8394408"/>
        <c:axId val="498398344"/>
      </c:barChart>
      <c:catAx>
        <c:axId val="498394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8398344"/>
        <c:crosses val="autoZero"/>
        <c:auto val="1"/>
        <c:lblAlgn val="ctr"/>
        <c:lblOffset val="100"/>
        <c:noMultiLvlLbl val="0"/>
      </c:catAx>
      <c:valAx>
        <c:axId val="498398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8394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latin typeface="Times New Roman" panose="02020603050405020304" pitchFamily="18" charset="0"/>
                <a:cs typeface="Times New Roman" panose="02020603050405020304" pitchFamily="18" charset="0"/>
              </a:rPr>
              <a:t>Hidalgo County Regional Mobility</a:t>
            </a:r>
            <a:r>
              <a:rPr lang="en-US" sz="12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Authority</a:t>
            </a:r>
          </a:p>
          <a:p>
            <a:pPr>
              <a:defRPr/>
            </a:pPr>
            <a:r>
              <a:rPr lang="en-US" sz="12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Inflation-Adjusted Revenue Supported Debt Per Capita</a:t>
            </a:r>
          </a:p>
          <a:p>
            <a:pPr>
              <a:defRPr/>
            </a:pPr>
            <a:r>
              <a:rPr lang="en-US" sz="12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2016-2020</a:t>
            </a:r>
            <a:endParaRPr lang="en-US" sz="12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409011373578304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'CPI Index Data'!$A$2:$A$6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'CPI Index Data'!$E$2:$E$6</c:f>
              <c:numCache>
                <c:formatCode>_("$"* #,##0.00_);_("$"* \(#,##0.00\);_("$"* "-"??_);_(@_)</c:formatCode>
                <c:ptCount val="5"/>
                <c:pt idx="0">
                  <c:v>93.960534720000012</c:v>
                </c:pt>
                <c:pt idx="1">
                  <c:v>90.809999999999988</c:v>
                </c:pt>
                <c:pt idx="2">
                  <c:v>93.28</c:v>
                </c:pt>
                <c:pt idx="3">
                  <c:v>87.556600000000003</c:v>
                </c:pt>
                <c:pt idx="4">
                  <c:v>106.39272999999999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5A-4076-A2D9-EAD9B1B49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9351040"/>
        <c:axId val="439352352"/>
      </c:barChart>
      <c:catAx>
        <c:axId val="43935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352352"/>
        <c:crosses val="autoZero"/>
        <c:auto val="1"/>
        <c:lblAlgn val="ctr"/>
        <c:lblOffset val="100"/>
        <c:noMultiLvlLbl val="0"/>
      </c:catAx>
      <c:valAx>
        <c:axId val="439352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35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47626</xdr:colOff>
      <xdr:row>14</xdr:row>
      <xdr:rowOff>171450</xdr:rowOff>
    </xdr:from>
    <xdr:to>
      <xdr:col>9</xdr:col>
      <xdr:colOff>1095375</xdr:colOff>
      <xdr:row>50</xdr:row>
      <xdr:rowOff>15875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185737</xdr:rowOff>
    </xdr:from>
    <xdr:to>
      <xdr:col>7</xdr:col>
      <xdr:colOff>76200</xdr:colOff>
      <xdr:row>23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764CCDA-AED2-4830-BA6A-28F87F1B23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11</xdr:row>
      <xdr:rowOff>185737</xdr:rowOff>
    </xdr:from>
    <xdr:to>
      <xdr:col>4</xdr:col>
      <xdr:colOff>876300</xdr:colOff>
      <xdr:row>26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0CA4799-3BD8-4DCA-B579-3D52C53312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156"/>
  <sheetViews>
    <sheetView zoomScaleNormal="100" workbookViewId="0"/>
  </sheetViews>
  <sheetFormatPr defaultColWidth="9.109375" defaultRowHeight="14.4"/>
  <cols>
    <col min="1" max="1" width="16.6640625" style="15" customWidth="1"/>
    <col min="2" max="2" width="12.44140625" style="10" customWidth="1"/>
    <col min="3" max="3" width="15.109375" style="10" customWidth="1"/>
    <col min="4" max="5" width="13.44140625" style="10" bestFit="1" customWidth="1"/>
    <col min="6" max="6" width="5.44140625" style="15" customWidth="1"/>
    <col min="7" max="25" width="9.109375" style="15"/>
    <col min="26" max="16384" width="9.109375" style="10"/>
  </cols>
  <sheetData>
    <row r="1" spans="2:6">
      <c r="B1" s="119" t="s">
        <v>34</v>
      </c>
      <c r="C1" s="119"/>
      <c r="D1" s="119"/>
      <c r="E1" s="119"/>
      <c r="F1" s="115"/>
    </row>
    <row r="2" spans="2:6">
      <c r="B2" s="119" t="s">
        <v>8</v>
      </c>
      <c r="C2" s="119"/>
      <c r="D2" s="119"/>
      <c r="E2" s="119"/>
      <c r="F2" s="115"/>
    </row>
    <row r="3" spans="2:6">
      <c r="B3" s="119" t="s">
        <v>9</v>
      </c>
      <c r="C3" s="119"/>
      <c r="D3" s="119"/>
      <c r="E3" s="119"/>
      <c r="F3" s="115"/>
    </row>
    <row r="4" spans="2:6">
      <c r="B4" s="119" t="s">
        <v>78</v>
      </c>
      <c r="C4" s="119"/>
      <c r="D4" s="119"/>
      <c r="E4" s="119"/>
      <c r="F4" s="115"/>
    </row>
    <row r="5" spans="2:6">
      <c r="B5" s="15"/>
      <c r="C5" s="15"/>
      <c r="D5" s="15"/>
      <c r="E5" s="15"/>
    </row>
    <row r="6" spans="2:6">
      <c r="B6" s="11"/>
      <c r="C6" s="220" t="s">
        <v>11</v>
      </c>
      <c r="D6" s="220"/>
      <c r="E6" s="220"/>
      <c r="F6" s="20"/>
    </row>
    <row r="7" spans="2:6">
      <c r="B7" s="12" t="s">
        <v>0</v>
      </c>
      <c r="C7" s="220" t="s">
        <v>10</v>
      </c>
      <c r="D7" s="220"/>
      <c r="E7" s="220"/>
      <c r="F7" s="20"/>
    </row>
    <row r="8" spans="2:6">
      <c r="B8" s="13" t="s">
        <v>47</v>
      </c>
      <c r="C8" s="13" t="s">
        <v>2</v>
      </c>
      <c r="D8" s="13" t="s">
        <v>3</v>
      </c>
      <c r="E8" s="13" t="s">
        <v>4</v>
      </c>
      <c r="F8" s="21"/>
    </row>
    <row r="9" spans="2:6">
      <c r="B9" s="29">
        <v>2021</v>
      </c>
      <c r="C9" s="122">
        <v>2110000</v>
      </c>
      <c r="D9" s="122">
        <v>2265651</v>
      </c>
      <c r="E9" s="123">
        <f t="shared" ref="E9:E20" si="0">SUM(C9:D9)</f>
        <v>4375651</v>
      </c>
      <c r="F9" s="22"/>
    </row>
    <row r="10" spans="2:6">
      <c r="B10" s="29">
        <v>2022</v>
      </c>
      <c r="C10" s="122">
        <v>2170000</v>
      </c>
      <c r="D10" s="122">
        <v>2617817</v>
      </c>
      <c r="E10" s="123">
        <f t="shared" si="0"/>
        <v>4787817</v>
      </c>
      <c r="F10" s="22"/>
    </row>
    <row r="11" spans="2:6">
      <c r="B11" s="29">
        <v>2023</v>
      </c>
      <c r="C11" s="122">
        <v>2240000</v>
      </c>
      <c r="D11" s="122">
        <v>2544317</v>
      </c>
      <c r="E11" s="123">
        <f t="shared" si="0"/>
        <v>4784317</v>
      </c>
      <c r="F11" s="22"/>
    </row>
    <row r="12" spans="2:6">
      <c r="B12" s="29">
        <v>2024</v>
      </c>
      <c r="C12" s="122">
        <v>2325000</v>
      </c>
      <c r="D12" s="122">
        <v>2466530</v>
      </c>
      <c r="E12" s="123">
        <f t="shared" si="0"/>
        <v>4791530</v>
      </c>
      <c r="F12" s="22"/>
    </row>
    <row r="13" spans="2:6">
      <c r="B13" s="29">
        <v>2025</v>
      </c>
      <c r="C13" s="122">
        <v>2345000</v>
      </c>
      <c r="D13" s="122">
        <v>2444117</v>
      </c>
      <c r="E13" s="123">
        <f t="shared" si="0"/>
        <v>4789117</v>
      </c>
      <c r="F13" s="22"/>
    </row>
    <row r="14" spans="2:6">
      <c r="B14" s="29">
        <v>2026</v>
      </c>
      <c r="C14" s="122">
        <v>2575000</v>
      </c>
      <c r="D14" s="122">
        <v>2419167</v>
      </c>
      <c r="E14" s="123">
        <f t="shared" si="0"/>
        <v>4994167</v>
      </c>
      <c r="F14" s="22"/>
    </row>
    <row r="15" spans="2:6">
      <c r="B15" s="29">
        <v>2027</v>
      </c>
      <c r="C15" s="122">
        <v>2612000</v>
      </c>
      <c r="D15" s="122">
        <v>2379558</v>
      </c>
      <c r="E15" s="123">
        <f t="shared" si="0"/>
        <v>4991558</v>
      </c>
      <c r="F15" s="22"/>
    </row>
    <row r="16" spans="2:6">
      <c r="B16" s="29">
        <v>2028</v>
      </c>
      <c r="C16" s="122">
        <v>2667000</v>
      </c>
      <c r="D16" s="122">
        <v>2337002</v>
      </c>
      <c r="E16" s="123">
        <f t="shared" si="0"/>
        <v>5004002</v>
      </c>
      <c r="F16" s="22"/>
    </row>
    <row r="17" spans="2:6">
      <c r="B17" s="29">
        <v>2029</v>
      </c>
      <c r="C17" s="122">
        <v>2730000</v>
      </c>
      <c r="D17" s="122">
        <v>2287925</v>
      </c>
      <c r="E17" s="123">
        <f t="shared" si="0"/>
        <v>5017925</v>
      </c>
      <c r="F17" s="22"/>
    </row>
    <row r="18" spans="2:6">
      <c r="B18" s="29">
        <v>2030</v>
      </c>
      <c r="C18" s="122">
        <v>2804000</v>
      </c>
      <c r="D18" s="122">
        <v>2234896</v>
      </c>
      <c r="E18" s="123">
        <f t="shared" si="0"/>
        <v>5038896</v>
      </c>
      <c r="F18" s="22"/>
    </row>
    <row r="19" spans="2:6">
      <c r="B19" s="29">
        <v>2031</v>
      </c>
      <c r="C19" s="122">
        <v>2875000</v>
      </c>
      <c r="D19" s="122">
        <v>2177529</v>
      </c>
      <c r="E19" s="123">
        <f t="shared" si="0"/>
        <v>5052529</v>
      </c>
      <c r="F19" s="22"/>
    </row>
    <row r="20" spans="2:6">
      <c r="B20" s="29">
        <v>2032</v>
      </c>
      <c r="C20" s="122">
        <v>2940000</v>
      </c>
      <c r="D20" s="122">
        <v>2115917</v>
      </c>
      <c r="E20" s="123">
        <f t="shared" si="0"/>
        <v>5055917</v>
      </c>
      <c r="F20" s="22"/>
    </row>
    <row r="21" spans="2:6">
      <c r="B21" s="29">
        <v>2033</v>
      </c>
      <c r="C21" s="123">
        <v>2990000</v>
      </c>
      <c r="D21" s="123">
        <v>2050240</v>
      </c>
      <c r="E21" s="123">
        <f>SUM(C21:D21)</f>
        <v>5040240</v>
      </c>
      <c r="F21" s="22"/>
    </row>
    <row r="22" spans="2:6">
      <c r="B22" s="29">
        <v>2034</v>
      </c>
      <c r="C22" s="123">
        <v>3060000</v>
      </c>
      <c r="D22" s="123">
        <v>1982115</v>
      </c>
      <c r="E22" s="123">
        <f t="shared" ref="E22:E39" si="1">SUM(C22:D22)</f>
        <v>5042115</v>
      </c>
      <c r="F22" s="22"/>
    </row>
    <row r="23" spans="2:6">
      <c r="B23" s="29">
        <v>2035</v>
      </c>
      <c r="C23" s="123">
        <v>3125000</v>
      </c>
      <c r="D23" s="123">
        <v>1909632</v>
      </c>
      <c r="E23" s="123">
        <f t="shared" si="1"/>
        <v>5034632</v>
      </c>
      <c r="F23" s="22"/>
    </row>
    <row r="24" spans="2:6">
      <c r="B24" s="29">
        <v>2036</v>
      </c>
      <c r="C24" s="123">
        <v>3255000</v>
      </c>
      <c r="D24" s="123">
        <v>1833182</v>
      </c>
      <c r="E24" s="123">
        <f t="shared" si="1"/>
        <v>5088182</v>
      </c>
      <c r="F24" s="22"/>
    </row>
    <row r="25" spans="2:6">
      <c r="B25" s="29">
        <v>2037</v>
      </c>
      <c r="C25" s="123">
        <v>3650000</v>
      </c>
      <c r="D25" s="123">
        <v>1736044</v>
      </c>
      <c r="E25" s="123">
        <f t="shared" si="1"/>
        <v>5386044</v>
      </c>
      <c r="F25" s="22"/>
    </row>
    <row r="26" spans="2:6">
      <c r="B26" s="29">
        <v>2038</v>
      </c>
      <c r="C26" s="123">
        <v>3744000</v>
      </c>
      <c r="D26" s="123">
        <v>1625581</v>
      </c>
      <c r="E26" s="123">
        <f t="shared" si="1"/>
        <v>5369581</v>
      </c>
      <c r="F26" s="22"/>
    </row>
    <row r="27" spans="2:6">
      <c r="B27" s="29">
        <v>2039</v>
      </c>
      <c r="C27" s="123">
        <v>4025000</v>
      </c>
      <c r="D27" s="123">
        <v>1512328</v>
      </c>
      <c r="E27" s="123">
        <f t="shared" si="1"/>
        <v>5537328</v>
      </c>
      <c r="F27" s="22"/>
    </row>
    <row r="28" spans="2:6">
      <c r="B28" s="29">
        <v>2040</v>
      </c>
      <c r="C28" s="123">
        <v>4185000</v>
      </c>
      <c r="D28" s="123">
        <v>1389769</v>
      </c>
      <c r="E28" s="123">
        <f t="shared" si="1"/>
        <v>5574769</v>
      </c>
      <c r="F28" s="22"/>
    </row>
    <row r="29" spans="2:6">
      <c r="B29" s="29">
        <v>2041</v>
      </c>
      <c r="C29" s="123">
        <v>4380000</v>
      </c>
      <c r="D29" s="123">
        <v>1262140</v>
      </c>
      <c r="E29" s="123">
        <f t="shared" si="1"/>
        <v>5642140</v>
      </c>
      <c r="F29" s="22"/>
    </row>
    <row r="30" spans="2:6">
      <c r="B30" s="29">
        <v>2042</v>
      </c>
      <c r="C30" s="123">
        <v>4649000</v>
      </c>
      <c r="D30" s="123">
        <v>1126264</v>
      </c>
      <c r="E30" s="123">
        <f t="shared" si="1"/>
        <v>5775264</v>
      </c>
      <c r="F30" s="22"/>
    </row>
    <row r="31" spans="2:6">
      <c r="B31" s="29">
        <v>2043</v>
      </c>
      <c r="C31" s="123">
        <v>4805000</v>
      </c>
      <c r="D31" s="123">
        <v>981474</v>
      </c>
      <c r="E31" s="123">
        <f t="shared" si="1"/>
        <v>5786474</v>
      </c>
      <c r="F31" s="22"/>
    </row>
    <row r="32" spans="2:6">
      <c r="B32" s="29">
        <v>2044</v>
      </c>
      <c r="C32" s="123">
        <v>2639000</v>
      </c>
      <c r="D32" s="123">
        <v>831753</v>
      </c>
      <c r="E32" s="123">
        <f t="shared" si="1"/>
        <v>3470753</v>
      </c>
      <c r="F32" s="22"/>
    </row>
    <row r="33" spans="2:6">
      <c r="B33" s="29">
        <v>2045</v>
      </c>
      <c r="C33" s="123">
        <v>2728000</v>
      </c>
      <c r="D33" s="123">
        <v>745738</v>
      </c>
      <c r="E33" s="123">
        <f t="shared" si="1"/>
        <v>3473738</v>
      </c>
      <c r="F33" s="22"/>
    </row>
    <row r="34" spans="2:6">
      <c r="B34" s="29">
        <v>2046</v>
      </c>
      <c r="C34" s="123">
        <v>2810000</v>
      </c>
      <c r="D34" s="123">
        <v>656808</v>
      </c>
      <c r="E34" s="123">
        <f t="shared" si="1"/>
        <v>3466808</v>
      </c>
      <c r="F34" s="22"/>
    </row>
    <row r="35" spans="2:6">
      <c r="B35" s="29">
        <v>2047</v>
      </c>
      <c r="C35" s="123">
        <v>2990000</v>
      </c>
      <c r="D35" s="123">
        <v>551733</v>
      </c>
      <c r="E35" s="123">
        <f t="shared" si="1"/>
        <v>3541733</v>
      </c>
      <c r="F35" s="22"/>
    </row>
    <row r="36" spans="2:6">
      <c r="B36" s="29">
        <v>2048</v>
      </c>
      <c r="C36" s="123">
        <v>3205000</v>
      </c>
      <c r="D36" s="123">
        <v>440083</v>
      </c>
      <c r="E36" s="123">
        <f t="shared" si="1"/>
        <v>3645083</v>
      </c>
      <c r="F36" s="22"/>
    </row>
    <row r="37" spans="2:6">
      <c r="B37" s="29">
        <v>2049</v>
      </c>
      <c r="C37" s="123">
        <v>3315000</v>
      </c>
      <c r="D37" s="123">
        <v>320633</v>
      </c>
      <c r="E37" s="123">
        <f t="shared" si="1"/>
        <v>3635633</v>
      </c>
      <c r="F37" s="22"/>
    </row>
    <row r="38" spans="2:6">
      <c r="B38" s="29">
        <v>2050</v>
      </c>
      <c r="C38" s="123">
        <v>3425000</v>
      </c>
      <c r="D38" s="123">
        <v>197033</v>
      </c>
      <c r="E38" s="123">
        <f t="shared" si="1"/>
        <v>3622033</v>
      </c>
      <c r="F38" s="22"/>
    </row>
    <row r="39" spans="2:6">
      <c r="B39" s="29">
        <v>2051</v>
      </c>
      <c r="C39" s="123">
        <v>1979510</v>
      </c>
      <c r="D39" s="123">
        <v>69279</v>
      </c>
      <c r="E39" s="123">
        <f t="shared" si="1"/>
        <v>2048789</v>
      </c>
      <c r="F39" s="22"/>
    </row>
    <row r="40" spans="2:6">
      <c r="B40" s="29"/>
      <c r="D40" s="9"/>
      <c r="E40" s="9"/>
      <c r="F40" s="22"/>
    </row>
    <row r="41" spans="2:6">
      <c r="B41" s="14" t="s">
        <v>43</v>
      </c>
      <c r="C41" s="124">
        <f>SUM(C9:C39)</f>
        <v>95352510</v>
      </c>
      <c r="D41" s="124">
        <f>SUM(D9:D40)</f>
        <v>49512255</v>
      </c>
      <c r="E41" s="124">
        <f>SUM(E9:E40)</f>
        <v>144864765</v>
      </c>
      <c r="F41" s="23"/>
    </row>
    <row r="42" spans="2:6" s="15" customFormat="1">
      <c r="B42" s="16"/>
      <c r="C42" s="16"/>
      <c r="D42" s="16"/>
      <c r="E42" s="16"/>
      <c r="F42" s="16"/>
    </row>
    <row r="43" spans="2:6" s="15" customFormat="1">
      <c r="B43" s="16"/>
      <c r="C43" s="16"/>
      <c r="D43" s="16"/>
      <c r="E43" s="16"/>
      <c r="F43" s="16"/>
    </row>
    <row r="44" spans="2:6" s="15" customFormat="1">
      <c r="B44" s="16"/>
      <c r="C44" s="16"/>
      <c r="D44" s="16"/>
      <c r="E44" s="16"/>
      <c r="F44" s="16"/>
    </row>
    <row r="45" spans="2:6" s="15" customFormat="1">
      <c r="B45" s="96"/>
      <c r="C45" s="16"/>
      <c r="D45" s="16"/>
      <c r="E45" s="16"/>
      <c r="F45" s="16"/>
    </row>
    <row r="46" spans="2:6" s="15" customFormat="1">
      <c r="B46" s="16"/>
      <c r="C46" s="16"/>
      <c r="D46" s="16"/>
      <c r="E46" s="16"/>
      <c r="F46" s="16"/>
    </row>
    <row r="47" spans="2:6" s="15" customFormat="1">
      <c r="B47" s="16"/>
      <c r="C47" s="16"/>
      <c r="D47" s="16"/>
      <c r="E47" s="16"/>
      <c r="F47" s="16"/>
    </row>
    <row r="48" spans="2:6" s="15" customFormat="1">
      <c r="B48" s="16"/>
      <c r="C48" s="16"/>
      <c r="D48" s="16"/>
      <c r="E48" s="16"/>
      <c r="F48" s="16"/>
    </row>
    <row r="49" spans="2:6" s="15" customFormat="1">
      <c r="B49" s="16"/>
      <c r="C49" s="16"/>
      <c r="D49" s="16"/>
      <c r="E49" s="16"/>
      <c r="F49" s="16"/>
    </row>
    <row r="50" spans="2:6" s="15" customFormat="1">
      <c r="B50" s="16"/>
      <c r="C50" s="16"/>
      <c r="D50" s="16"/>
      <c r="E50" s="16"/>
      <c r="F50" s="16"/>
    </row>
    <row r="51" spans="2:6" s="15" customFormat="1">
      <c r="B51" s="16"/>
      <c r="C51" s="16"/>
      <c r="D51" s="16"/>
      <c r="E51" s="16"/>
      <c r="F51" s="16"/>
    </row>
    <row r="52" spans="2:6" s="15" customFormat="1">
      <c r="B52" s="16"/>
      <c r="C52" s="16"/>
      <c r="D52" s="16"/>
      <c r="E52" s="16"/>
      <c r="F52" s="16"/>
    </row>
    <row r="53" spans="2:6" s="15" customFormat="1">
      <c r="B53" s="16"/>
      <c r="C53" s="16"/>
      <c r="D53" s="16"/>
      <c r="E53" s="16"/>
      <c r="F53" s="16"/>
    </row>
    <row r="54" spans="2:6" s="15" customFormat="1">
      <c r="B54" s="16"/>
      <c r="C54" s="16"/>
      <c r="D54" s="16"/>
      <c r="E54" s="16"/>
      <c r="F54" s="16"/>
    </row>
    <row r="55" spans="2:6" s="15" customFormat="1">
      <c r="B55" s="16"/>
      <c r="C55" s="16"/>
      <c r="D55" s="16"/>
      <c r="E55" s="16"/>
      <c r="F55" s="16"/>
    </row>
    <row r="56" spans="2:6" s="15" customFormat="1">
      <c r="B56" s="16"/>
      <c r="C56" s="16"/>
      <c r="D56" s="16"/>
      <c r="E56" s="16"/>
      <c r="F56" s="16"/>
    </row>
    <row r="57" spans="2:6" s="15" customFormat="1">
      <c r="B57" s="16"/>
      <c r="C57" s="16"/>
      <c r="D57" s="16"/>
      <c r="E57" s="16"/>
      <c r="F57" s="16"/>
    </row>
    <row r="58" spans="2:6" s="15" customFormat="1"/>
    <row r="59" spans="2:6" s="15" customFormat="1"/>
    <row r="60" spans="2:6" s="15" customFormat="1"/>
    <row r="61" spans="2:6" s="15" customFormat="1"/>
    <row r="62" spans="2:6" s="15" customFormat="1"/>
    <row r="63" spans="2:6" s="15" customFormat="1"/>
    <row r="64" spans="2:6" s="15" customFormat="1"/>
    <row r="65" s="15" customFormat="1"/>
    <row r="66" s="15" customFormat="1"/>
    <row r="67" s="15" customFormat="1"/>
    <row r="68" s="15" customFormat="1"/>
    <row r="69" s="15" customFormat="1"/>
    <row r="70" s="15" customFormat="1"/>
    <row r="71" s="15" customFormat="1"/>
    <row r="72" s="15" customFormat="1"/>
    <row r="73" s="15" customFormat="1"/>
    <row r="74" s="15" customFormat="1"/>
    <row r="75" s="15" customFormat="1"/>
    <row r="76" s="15" customFormat="1"/>
    <row r="77" s="15" customFormat="1"/>
    <row r="78" s="15" customFormat="1"/>
    <row r="79" s="15" customFormat="1"/>
    <row r="80" s="15" customFormat="1"/>
    <row r="81" s="15" customFormat="1"/>
    <row r="82" s="15" customFormat="1"/>
    <row r="83" s="15" customFormat="1"/>
    <row r="84" s="15" customFormat="1"/>
    <row r="85" s="15" customFormat="1"/>
    <row r="86" s="15" customFormat="1"/>
    <row r="87" s="15" customFormat="1"/>
    <row r="88" s="15" customFormat="1"/>
    <row r="89" s="15" customFormat="1"/>
    <row r="90" s="15" customFormat="1"/>
    <row r="91" s="15" customFormat="1"/>
    <row r="92" s="15" customFormat="1"/>
    <row r="93" s="15" customFormat="1"/>
    <row r="94" s="15" customFormat="1"/>
    <row r="95" s="15" customFormat="1"/>
    <row r="96" s="15" customFormat="1"/>
    <row r="97" s="15" customFormat="1"/>
    <row r="98" s="15" customFormat="1"/>
    <row r="99" s="15" customFormat="1"/>
    <row r="100" s="15" customFormat="1"/>
    <row r="101" s="15" customFormat="1"/>
    <row r="102" s="15" customFormat="1"/>
    <row r="103" s="15" customFormat="1"/>
    <row r="104" s="15" customFormat="1"/>
    <row r="105" s="15" customFormat="1"/>
    <row r="106" s="15" customFormat="1"/>
    <row r="107" s="15" customFormat="1"/>
    <row r="108" s="15" customFormat="1"/>
    <row r="109" s="15" customFormat="1"/>
    <row r="110" s="15" customFormat="1"/>
    <row r="111" s="15" customFormat="1"/>
    <row r="112" s="15" customFormat="1"/>
    <row r="113" s="15" customFormat="1"/>
    <row r="114" s="15" customFormat="1"/>
    <row r="115" s="15" customFormat="1"/>
    <row r="116" s="15" customFormat="1"/>
    <row r="117" s="15" customFormat="1"/>
    <row r="118" s="15" customFormat="1"/>
    <row r="119" s="15" customFormat="1"/>
    <row r="120" s="15" customFormat="1"/>
    <row r="121" s="15" customFormat="1"/>
    <row r="122" s="15" customFormat="1"/>
    <row r="123" s="15" customFormat="1"/>
    <row r="124" s="15" customFormat="1"/>
    <row r="125" s="15" customFormat="1"/>
    <row r="126" s="15" customFormat="1"/>
    <row r="127" s="15" customFormat="1"/>
    <row r="128" s="15" customFormat="1"/>
    <row r="129" s="15" customFormat="1"/>
    <row r="130" s="15" customFormat="1"/>
    <row r="131" s="15" customFormat="1"/>
    <row r="132" s="15" customFormat="1"/>
    <row r="133" s="15" customFormat="1"/>
    <row r="134" s="15" customFormat="1"/>
    <row r="135" s="15" customFormat="1"/>
    <row r="136" s="15" customFormat="1"/>
    <row r="137" s="15" customFormat="1"/>
    <row r="138" s="15" customFormat="1"/>
    <row r="139" s="15" customFormat="1"/>
    <row r="140" s="15" customFormat="1"/>
    <row r="141" s="15" customFormat="1"/>
    <row r="142" s="15" customFormat="1"/>
    <row r="143" s="15" customFormat="1"/>
    <row r="144" s="15" customFormat="1"/>
    <row r="145" s="15" customFormat="1"/>
    <row r="146" s="15" customFormat="1"/>
    <row r="147" s="15" customFormat="1"/>
    <row r="148" s="15" customFormat="1"/>
    <row r="149" s="15" customFormat="1"/>
    <row r="150" s="15" customFormat="1"/>
    <row r="151" s="15" customFormat="1"/>
    <row r="152" s="15" customFormat="1"/>
    <row r="153" s="15" customFormat="1"/>
    <row r="154" s="15" customFormat="1"/>
    <row r="155" s="15" customFormat="1"/>
    <row r="156" s="15" customFormat="1"/>
  </sheetData>
  <mergeCells count="2">
    <mergeCell ref="C7:E7"/>
    <mergeCell ref="C6:E6"/>
  </mergeCells>
  <pageMargins left="0.7" right="0.7" top="0.75" bottom="0.75" header="0.3" footer="0.3"/>
  <pageSetup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199"/>
  <sheetViews>
    <sheetView zoomScaleNormal="100" workbookViewId="0">
      <selection activeCell="L10" sqref="L10"/>
    </sheetView>
  </sheetViews>
  <sheetFormatPr defaultRowHeight="14.4"/>
  <cols>
    <col min="1" max="1" width="3.33203125" style="95" customWidth="1"/>
    <col min="2" max="2" width="51.44140625" customWidth="1"/>
    <col min="3" max="3" width="15.6640625" bestFit="1" customWidth="1"/>
    <col min="4" max="4" width="9.33203125" bestFit="1" customWidth="1"/>
    <col min="5" max="5" width="15.6640625" bestFit="1" customWidth="1"/>
    <col min="6" max="6" width="9.33203125" bestFit="1" customWidth="1"/>
    <col min="7" max="7" width="15.6640625" bestFit="1" customWidth="1"/>
    <col min="8" max="8" width="9.33203125" bestFit="1" customWidth="1"/>
    <col min="9" max="9" width="15.6640625" bestFit="1" customWidth="1"/>
    <col min="10" max="10" width="9.33203125" bestFit="1" customWidth="1"/>
    <col min="11" max="11" width="15.6640625" bestFit="1" customWidth="1"/>
    <col min="12" max="12" width="9.33203125" bestFit="1" customWidth="1"/>
    <col min="13" max="38" width="9.109375" style="17"/>
  </cols>
  <sheetData>
    <row r="1" spans="1:38">
      <c r="B1" s="221" t="s">
        <v>34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</row>
    <row r="2" spans="1:38">
      <c r="B2" s="223" t="s">
        <v>46</v>
      </c>
      <c r="C2" s="224"/>
      <c r="D2" s="224"/>
      <c r="E2" s="224"/>
      <c r="F2" s="224"/>
      <c r="G2" s="224"/>
      <c r="H2" s="224"/>
      <c r="I2" s="224"/>
      <c r="J2" s="224"/>
      <c r="K2" s="224"/>
      <c r="L2" s="224"/>
    </row>
    <row r="3" spans="1:38">
      <c r="B3" s="101"/>
      <c r="C3" s="179">
        <v>2016</v>
      </c>
      <c r="D3" s="180"/>
      <c r="E3" s="179">
        <v>2017</v>
      </c>
      <c r="F3" s="180"/>
      <c r="G3" s="179">
        <v>2018</v>
      </c>
      <c r="H3" s="180"/>
      <c r="I3" s="225">
        <v>2019</v>
      </c>
      <c r="J3" s="226"/>
      <c r="K3" s="225">
        <v>2020</v>
      </c>
      <c r="L3" s="226"/>
    </row>
    <row r="4" spans="1:38">
      <c r="B4" s="102"/>
      <c r="C4" s="103" t="s">
        <v>30</v>
      </c>
      <c r="D4" s="104">
        <v>850187</v>
      </c>
      <c r="E4" s="103" t="s">
        <v>30</v>
      </c>
      <c r="F4" s="104">
        <v>860661</v>
      </c>
      <c r="G4" s="103" t="s">
        <v>30</v>
      </c>
      <c r="H4" s="104">
        <v>865939</v>
      </c>
      <c r="I4" s="103" t="s">
        <v>30</v>
      </c>
      <c r="J4" s="104">
        <v>868707</v>
      </c>
      <c r="K4" s="103" t="s">
        <v>30</v>
      </c>
      <c r="L4" s="104">
        <v>875116</v>
      </c>
    </row>
    <row r="5" spans="1:38" ht="26.4">
      <c r="B5" s="105"/>
      <c r="C5" s="106" t="s">
        <v>2</v>
      </c>
      <c r="D5" s="106" t="s">
        <v>31</v>
      </c>
      <c r="E5" s="106" t="s">
        <v>2</v>
      </c>
      <c r="F5" s="106" t="s">
        <v>31</v>
      </c>
      <c r="G5" s="106" t="s">
        <v>2</v>
      </c>
      <c r="H5" s="106" t="s">
        <v>31</v>
      </c>
      <c r="I5" s="106" t="s">
        <v>2</v>
      </c>
      <c r="J5" s="106" t="s">
        <v>31</v>
      </c>
      <c r="K5" s="106" t="s">
        <v>2</v>
      </c>
      <c r="L5" s="106" t="s">
        <v>31</v>
      </c>
    </row>
    <row r="6" spans="1:38" ht="24" customHeight="1">
      <c r="B6" s="107"/>
      <c r="C6" s="100"/>
      <c r="D6" s="100"/>
      <c r="E6" s="100"/>
      <c r="F6" s="100"/>
      <c r="G6" s="100"/>
      <c r="H6" s="100"/>
      <c r="I6" s="100"/>
      <c r="J6" s="100"/>
      <c r="K6" s="100"/>
      <c r="L6" s="100"/>
    </row>
    <row r="7" spans="1:38" s="97" customFormat="1" ht="28.8">
      <c r="A7" s="95"/>
      <c r="B7" s="98" t="s">
        <v>35</v>
      </c>
      <c r="C7" s="108">
        <v>58275000</v>
      </c>
      <c r="D7" s="110">
        <f t="shared" ref="D7" si="0">C7/$F$4</f>
        <v>67.70958600424558</v>
      </c>
      <c r="E7" s="108">
        <v>57135000</v>
      </c>
      <c r="F7" s="110">
        <f t="shared" ref="F7" si="1">E7/$F$4</f>
        <v>66.38502267443279</v>
      </c>
      <c r="G7" s="108">
        <v>55960000</v>
      </c>
      <c r="H7" s="110">
        <v>65</v>
      </c>
      <c r="I7" s="108">
        <v>54740000</v>
      </c>
      <c r="J7" s="110">
        <v>63</v>
      </c>
      <c r="K7" s="108">
        <v>4090000</v>
      </c>
      <c r="L7" s="110">
        <f>K7/L$4</f>
        <v>4.6736661196915605</v>
      </c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</row>
    <row r="8" spans="1:38" s="97" customFormat="1" ht="28.8">
      <c r="A8" s="95"/>
      <c r="B8" s="98" t="s">
        <v>79</v>
      </c>
      <c r="C8" s="108">
        <v>0</v>
      </c>
      <c r="D8" s="110">
        <v>0</v>
      </c>
      <c r="E8" s="108">
        <v>0</v>
      </c>
      <c r="F8" s="110">
        <v>0</v>
      </c>
      <c r="G8" s="108">
        <v>0</v>
      </c>
      <c r="H8" s="110">
        <v>0</v>
      </c>
      <c r="I8" s="108">
        <v>0</v>
      </c>
      <c r="J8" s="110">
        <v>0</v>
      </c>
      <c r="K8" s="108">
        <v>9870000</v>
      </c>
      <c r="L8" s="110">
        <f>K8/L$4</f>
        <v>11.278504792507508</v>
      </c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</row>
    <row r="9" spans="1:38" s="97" customFormat="1" ht="28.8">
      <c r="A9" s="95"/>
      <c r="B9" s="98" t="s">
        <v>80</v>
      </c>
      <c r="C9" s="108">
        <v>0</v>
      </c>
      <c r="D9" s="110">
        <v>0</v>
      </c>
      <c r="E9" s="108">
        <v>0</v>
      </c>
      <c r="F9" s="110">
        <v>0</v>
      </c>
      <c r="G9" s="108">
        <v>0</v>
      </c>
      <c r="H9" s="110">
        <v>0</v>
      </c>
      <c r="I9" s="108">
        <v>0</v>
      </c>
      <c r="J9" s="110">
        <v>0</v>
      </c>
      <c r="K9" s="108">
        <v>58015000</v>
      </c>
      <c r="L9" s="110">
        <f>K9/L$4</f>
        <v>66.294068443497778</v>
      </c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</row>
    <row r="10" spans="1:38" s="97" customFormat="1">
      <c r="A10" s="95"/>
      <c r="B10" s="98" t="s">
        <v>69</v>
      </c>
      <c r="C10" s="108">
        <v>20000000</v>
      </c>
      <c r="D10" s="110">
        <f>C10/$H$4</f>
        <v>23.096315098407626</v>
      </c>
      <c r="E10" s="108">
        <v>20000000</v>
      </c>
      <c r="F10" s="110">
        <f>E10/$H$4</f>
        <v>23.096315098407626</v>
      </c>
      <c r="G10" s="108">
        <v>20000000</v>
      </c>
      <c r="H10" s="110">
        <v>23</v>
      </c>
      <c r="I10" s="108">
        <v>20000000</v>
      </c>
      <c r="J10" s="110">
        <v>23</v>
      </c>
      <c r="K10" s="108">
        <v>20000000</v>
      </c>
      <c r="L10" s="110">
        <f>K10/L$4</f>
        <v>22.854113054726458</v>
      </c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</row>
    <row r="11" spans="1:38" s="97" customFormat="1" ht="28.8">
      <c r="A11" s="95"/>
      <c r="B11" s="112" t="s">
        <v>70</v>
      </c>
      <c r="C11" s="113"/>
      <c r="D11" s="114"/>
      <c r="E11" s="113"/>
      <c r="F11" s="114"/>
      <c r="G11" s="113"/>
      <c r="H11" s="114"/>
      <c r="I11" s="113"/>
      <c r="J11" s="114"/>
      <c r="K11" s="113"/>
      <c r="L11" s="114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</row>
    <row r="12" spans="1:38">
      <c r="B12" s="109" t="s">
        <v>33</v>
      </c>
      <c r="C12" s="99">
        <f t="shared" ref="C12:L12" si="2">SUM(C7:C10)</f>
        <v>78275000</v>
      </c>
      <c r="D12" s="99">
        <f t="shared" si="2"/>
        <v>90.805901102653209</v>
      </c>
      <c r="E12" s="99">
        <f t="shared" si="2"/>
        <v>77135000</v>
      </c>
      <c r="F12" s="99">
        <f t="shared" si="2"/>
        <v>89.481337772840419</v>
      </c>
      <c r="G12" s="99">
        <f t="shared" si="2"/>
        <v>75960000</v>
      </c>
      <c r="H12" s="99">
        <f t="shared" si="2"/>
        <v>88</v>
      </c>
      <c r="I12" s="99">
        <f t="shared" si="2"/>
        <v>74740000</v>
      </c>
      <c r="J12" s="99">
        <f t="shared" si="2"/>
        <v>86</v>
      </c>
      <c r="K12" s="99">
        <f t="shared" si="2"/>
        <v>91975000</v>
      </c>
      <c r="L12" s="99">
        <f t="shared" si="2"/>
        <v>105.1003524104233</v>
      </c>
    </row>
    <row r="13" spans="1:38" s="17" customFormat="1">
      <c r="A13" s="95"/>
    </row>
    <row r="14" spans="1:38" s="17" customFormat="1">
      <c r="A14" s="95"/>
      <c r="B14" s="111" t="s">
        <v>32</v>
      </c>
    </row>
    <row r="15" spans="1:38" s="17" customFormat="1">
      <c r="A15" s="95"/>
    </row>
    <row r="16" spans="1:38" s="17" customFormat="1">
      <c r="A16" s="95"/>
    </row>
    <row r="17" spans="1:1" s="17" customFormat="1">
      <c r="A17" s="95"/>
    </row>
    <row r="18" spans="1:1" s="17" customFormat="1">
      <c r="A18" s="95"/>
    </row>
    <row r="19" spans="1:1" s="17" customFormat="1">
      <c r="A19" s="95"/>
    </row>
    <row r="20" spans="1:1" s="17" customFormat="1">
      <c r="A20" s="95"/>
    </row>
    <row r="21" spans="1:1" s="17" customFormat="1">
      <c r="A21" s="95"/>
    </row>
    <row r="22" spans="1:1" s="17" customFormat="1">
      <c r="A22" s="95"/>
    </row>
    <row r="23" spans="1:1" s="17" customFormat="1">
      <c r="A23" s="95"/>
    </row>
    <row r="24" spans="1:1" s="17" customFormat="1">
      <c r="A24" s="95"/>
    </row>
    <row r="25" spans="1:1" s="17" customFormat="1">
      <c r="A25" s="95"/>
    </row>
    <row r="26" spans="1:1" s="17" customFormat="1">
      <c r="A26" s="95"/>
    </row>
    <row r="27" spans="1:1" s="17" customFormat="1">
      <c r="A27" s="95"/>
    </row>
    <row r="28" spans="1:1" s="17" customFormat="1">
      <c r="A28" s="95"/>
    </row>
    <row r="29" spans="1:1" s="17" customFormat="1">
      <c r="A29" s="95"/>
    </row>
    <row r="30" spans="1:1" s="17" customFormat="1">
      <c r="A30" s="95"/>
    </row>
    <row r="31" spans="1:1" s="17" customFormat="1">
      <c r="A31" s="95"/>
    </row>
    <row r="32" spans="1:1" s="17" customFormat="1">
      <c r="A32" s="95"/>
    </row>
    <row r="33" spans="1:1" s="17" customFormat="1">
      <c r="A33" s="95"/>
    </row>
    <row r="34" spans="1:1" s="17" customFormat="1">
      <c r="A34" s="95"/>
    </row>
    <row r="35" spans="1:1" s="17" customFormat="1">
      <c r="A35" s="95"/>
    </row>
    <row r="36" spans="1:1" s="17" customFormat="1">
      <c r="A36" s="95"/>
    </row>
    <row r="37" spans="1:1" s="17" customFormat="1">
      <c r="A37" s="95"/>
    </row>
    <row r="38" spans="1:1" s="17" customFormat="1">
      <c r="A38" s="95"/>
    </row>
    <row r="39" spans="1:1" s="17" customFormat="1">
      <c r="A39" s="95"/>
    </row>
    <row r="40" spans="1:1" s="17" customFormat="1">
      <c r="A40" s="95"/>
    </row>
    <row r="41" spans="1:1" s="17" customFormat="1">
      <c r="A41" s="95"/>
    </row>
    <row r="42" spans="1:1" s="17" customFormat="1">
      <c r="A42" s="95"/>
    </row>
    <row r="43" spans="1:1" s="17" customFormat="1">
      <c r="A43" s="95"/>
    </row>
    <row r="44" spans="1:1" s="17" customFormat="1">
      <c r="A44" s="95"/>
    </row>
    <row r="45" spans="1:1" s="17" customFormat="1">
      <c r="A45" s="95"/>
    </row>
    <row r="46" spans="1:1" s="17" customFormat="1">
      <c r="A46" s="95"/>
    </row>
    <row r="47" spans="1:1" s="17" customFormat="1">
      <c r="A47" s="95"/>
    </row>
    <row r="48" spans="1:1" s="17" customFormat="1">
      <c r="A48" s="95"/>
    </row>
    <row r="49" spans="1:1" s="17" customFormat="1">
      <c r="A49" s="95"/>
    </row>
    <row r="50" spans="1:1" s="17" customFormat="1">
      <c r="A50" s="95"/>
    </row>
    <row r="51" spans="1:1" s="17" customFormat="1">
      <c r="A51" s="95"/>
    </row>
    <row r="52" spans="1:1" s="17" customFormat="1">
      <c r="A52" s="95"/>
    </row>
    <row r="53" spans="1:1" s="17" customFormat="1">
      <c r="A53" s="95"/>
    </row>
    <row r="54" spans="1:1" s="17" customFormat="1">
      <c r="A54" s="95"/>
    </row>
    <row r="55" spans="1:1" s="17" customFormat="1">
      <c r="A55" s="95"/>
    </row>
    <row r="56" spans="1:1" s="17" customFormat="1">
      <c r="A56" s="95"/>
    </row>
    <row r="57" spans="1:1" s="17" customFormat="1">
      <c r="A57" s="95"/>
    </row>
    <row r="58" spans="1:1" s="17" customFormat="1">
      <c r="A58" s="95"/>
    </row>
    <row r="59" spans="1:1" s="17" customFormat="1">
      <c r="A59" s="95"/>
    </row>
    <row r="60" spans="1:1" s="17" customFormat="1">
      <c r="A60" s="95"/>
    </row>
    <row r="61" spans="1:1" s="17" customFormat="1">
      <c r="A61" s="95"/>
    </row>
    <row r="62" spans="1:1" s="17" customFormat="1">
      <c r="A62" s="95"/>
    </row>
    <row r="63" spans="1:1" s="17" customFormat="1">
      <c r="A63" s="95"/>
    </row>
    <row r="64" spans="1:1" s="17" customFormat="1">
      <c r="A64" s="95"/>
    </row>
    <row r="65" spans="1:1" s="17" customFormat="1">
      <c r="A65" s="95"/>
    </row>
    <row r="66" spans="1:1" s="17" customFormat="1">
      <c r="A66" s="95"/>
    </row>
    <row r="67" spans="1:1" s="17" customFormat="1">
      <c r="A67" s="95"/>
    </row>
    <row r="68" spans="1:1" s="17" customFormat="1">
      <c r="A68" s="95"/>
    </row>
    <row r="69" spans="1:1" s="17" customFormat="1">
      <c r="A69" s="95"/>
    </row>
    <row r="70" spans="1:1" s="17" customFormat="1">
      <c r="A70" s="95"/>
    </row>
    <row r="71" spans="1:1" s="17" customFormat="1">
      <c r="A71" s="95"/>
    </row>
    <row r="72" spans="1:1" s="17" customFormat="1">
      <c r="A72" s="95"/>
    </row>
    <row r="73" spans="1:1" s="17" customFormat="1">
      <c r="A73" s="95"/>
    </row>
    <row r="74" spans="1:1" s="17" customFormat="1">
      <c r="A74" s="95"/>
    </row>
    <row r="75" spans="1:1" s="17" customFormat="1">
      <c r="A75" s="95"/>
    </row>
    <row r="76" spans="1:1" s="17" customFormat="1">
      <c r="A76" s="95"/>
    </row>
    <row r="77" spans="1:1" s="17" customFormat="1">
      <c r="A77" s="95"/>
    </row>
    <row r="78" spans="1:1" s="17" customFormat="1">
      <c r="A78" s="95"/>
    </row>
    <row r="79" spans="1:1" s="17" customFormat="1">
      <c r="A79" s="95"/>
    </row>
    <row r="80" spans="1:1" s="17" customFormat="1">
      <c r="A80" s="95"/>
    </row>
    <row r="81" spans="1:1" s="17" customFormat="1">
      <c r="A81" s="95"/>
    </row>
    <row r="82" spans="1:1" s="17" customFormat="1">
      <c r="A82" s="95"/>
    </row>
    <row r="83" spans="1:1" s="17" customFormat="1">
      <c r="A83" s="95"/>
    </row>
    <row r="84" spans="1:1" s="17" customFormat="1">
      <c r="A84" s="95"/>
    </row>
    <row r="85" spans="1:1" s="17" customFormat="1">
      <c r="A85" s="95"/>
    </row>
    <row r="86" spans="1:1" s="17" customFormat="1">
      <c r="A86" s="95"/>
    </row>
    <row r="87" spans="1:1" s="17" customFormat="1">
      <c r="A87" s="95"/>
    </row>
    <row r="88" spans="1:1" s="17" customFormat="1">
      <c r="A88" s="95"/>
    </row>
    <row r="89" spans="1:1" s="17" customFormat="1">
      <c r="A89" s="95"/>
    </row>
    <row r="90" spans="1:1" s="17" customFormat="1">
      <c r="A90" s="95"/>
    </row>
    <row r="91" spans="1:1" s="17" customFormat="1">
      <c r="A91" s="95"/>
    </row>
    <row r="92" spans="1:1" s="17" customFormat="1">
      <c r="A92" s="95"/>
    </row>
    <row r="93" spans="1:1" s="17" customFormat="1">
      <c r="A93" s="95"/>
    </row>
    <row r="94" spans="1:1" s="17" customFormat="1">
      <c r="A94" s="95"/>
    </row>
    <row r="95" spans="1:1" s="17" customFormat="1">
      <c r="A95" s="95"/>
    </row>
    <row r="96" spans="1:1" s="17" customFormat="1">
      <c r="A96" s="95"/>
    </row>
    <row r="97" spans="1:1" s="17" customFormat="1">
      <c r="A97" s="95"/>
    </row>
    <row r="98" spans="1:1" s="17" customFormat="1">
      <c r="A98" s="95"/>
    </row>
    <row r="99" spans="1:1" s="17" customFormat="1">
      <c r="A99" s="95"/>
    </row>
    <row r="100" spans="1:1" s="17" customFormat="1">
      <c r="A100" s="95"/>
    </row>
    <row r="101" spans="1:1" s="17" customFormat="1">
      <c r="A101" s="95"/>
    </row>
    <row r="102" spans="1:1" s="17" customFormat="1">
      <c r="A102" s="95"/>
    </row>
    <row r="103" spans="1:1" s="17" customFormat="1">
      <c r="A103" s="95"/>
    </row>
    <row r="104" spans="1:1" s="17" customFormat="1">
      <c r="A104" s="95"/>
    </row>
    <row r="105" spans="1:1" s="17" customFormat="1">
      <c r="A105" s="95"/>
    </row>
    <row r="106" spans="1:1" s="17" customFormat="1">
      <c r="A106" s="95"/>
    </row>
    <row r="107" spans="1:1" s="17" customFormat="1">
      <c r="A107" s="95"/>
    </row>
    <row r="108" spans="1:1" s="17" customFormat="1">
      <c r="A108" s="95"/>
    </row>
    <row r="109" spans="1:1" s="17" customFormat="1">
      <c r="A109" s="95"/>
    </row>
    <row r="110" spans="1:1" s="17" customFormat="1">
      <c r="A110" s="95"/>
    </row>
    <row r="111" spans="1:1" s="17" customFormat="1">
      <c r="A111" s="95"/>
    </row>
    <row r="112" spans="1:1" s="17" customFormat="1">
      <c r="A112" s="95"/>
    </row>
    <row r="113" spans="1:1" s="17" customFormat="1">
      <c r="A113" s="95"/>
    </row>
    <row r="114" spans="1:1" s="17" customFormat="1">
      <c r="A114" s="95"/>
    </row>
    <row r="115" spans="1:1" s="17" customFormat="1">
      <c r="A115" s="95"/>
    </row>
    <row r="116" spans="1:1" s="17" customFormat="1">
      <c r="A116" s="95"/>
    </row>
    <row r="117" spans="1:1" s="17" customFormat="1">
      <c r="A117" s="95"/>
    </row>
    <row r="118" spans="1:1" s="17" customFormat="1">
      <c r="A118" s="95"/>
    </row>
    <row r="119" spans="1:1" s="17" customFormat="1">
      <c r="A119" s="95"/>
    </row>
    <row r="120" spans="1:1" s="17" customFormat="1">
      <c r="A120" s="95"/>
    </row>
    <row r="121" spans="1:1" s="17" customFormat="1">
      <c r="A121" s="95"/>
    </row>
    <row r="122" spans="1:1" s="17" customFormat="1">
      <c r="A122" s="95"/>
    </row>
    <row r="123" spans="1:1" s="17" customFormat="1">
      <c r="A123" s="95"/>
    </row>
    <row r="124" spans="1:1" s="17" customFormat="1">
      <c r="A124" s="95"/>
    </row>
    <row r="125" spans="1:1" s="17" customFormat="1">
      <c r="A125" s="95"/>
    </row>
    <row r="126" spans="1:1" s="17" customFormat="1">
      <c r="A126" s="95"/>
    </row>
    <row r="127" spans="1:1" s="17" customFormat="1">
      <c r="A127" s="95"/>
    </row>
    <row r="128" spans="1:1" s="17" customFormat="1">
      <c r="A128" s="95"/>
    </row>
    <row r="129" spans="1:1" s="17" customFormat="1">
      <c r="A129" s="95"/>
    </row>
    <row r="130" spans="1:1" s="17" customFormat="1">
      <c r="A130" s="95"/>
    </row>
    <row r="131" spans="1:1" s="17" customFormat="1">
      <c r="A131" s="95"/>
    </row>
    <row r="132" spans="1:1" s="17" customFormat="1">
      <c r="A132" s="95"/>
    </row>
    <row r="133" spans="1:1" s="17" customFormat="1">
      <c r="A133" s="95"/>
    </row>
    <row r="134" spans="1:1" s="17" customFormat="1">
      <c r="A134" s="95"/>
    </row>
    <row r="135" spans="1:1" s="17" customFormat="1">
      <c r="A135" s="95"/>
    </row>
    <row r="136" spans="1:1" s="17" customFormat="1">
      <c r="A136" s="95"/>
    </row>
    <row r="137" spans="1:1" s="17" customFormat="1">
      <c r="A137" s="95"/>
    </row>
    <row r="138" spans="1:1" s="17" customFormat="1">
      <c r="A138" s="95"/>
    </row>
    <row r="139" spans="1:1" s="17" customFormat="1">
      <c r="A139" s="95"/>
    </row>
    <row r="140" spans="1:1" s="17" customFormat="1">
      <c r="A140" s="95"/>
    </row>
    <row r="141" spans="1:1" s="17" customFormat="1">
      <c r="A141" s="95"/>
    </row>
    <row r="142" spans="1:1" s="17" customFormat="1">
      <c r="A142" s="95"/>
    </row>
    <row r="143" spans="1:1" s="17" customFormat="1">
      <c r="A143" s="95"/>
    </row>
    <row r="144" spans="1:1" s="17" customFormat="1">
      <c r="A144" s="95"/>
    </row>
    <row r="145" spans="1:1" s="17" customFormat="1">
      <c r="A145" s="95"/>
    </row>
    <row r="146" spans="1:1" s="17" customFormat="1">
      <c r="A146" s="95"/>
    </row>
    <row r="147" spans="1:1" s="17" customFormat="1">
      <c r="A147" s="95"/>
    </row>
    <row r="148" spans="1:1" s="17" customFormat="1">
      <c r="A148" s="95"/>
    </row>
    <row r="149" spans="1:1" s="17" customFormat="1">
      <c r="A149" s="95"/>
    </row>
    <row r="150" spans="1:1" s="17" customFormat="1">
      <c r="A150" s="95"/>
    </row>
    <row r="151" spans="1:1" s="17" customFormat="1">
      <c r="A151" s="95"/>
    </row>
    <row r="152" spans="1:1" s="17" customFormat="1">
      <c r="A152" s="95"/>
    </row>
    <row r="153" spans="1:1" s="17" customFormat="1">
      <c r="A153" s="95"/>
    </row>
    <row r="154" spans="1:1" s="17" customFormat="1">
      <c r="A154" s="95"/>
    </row>
    <row r="155" spans="1:1" s="17" customFormat="1">
      <c r="A155" s="95"/>
    </row>
    <row r="156" spans="1:1" s="17" customFormat="1">
      <c r="A156" s="95"/>
    </row>
    <row r="157" spans="1:1" s="17" customFormat="1">
      <c r="A157" s="95"/>
    </row>
    <row r="158" spans="1:1" s="17" customFormat="1">
      <c r="A158" s="95"/>
    </row>
    <row r="159" spans="1:1" s="17" customFormat="1">
      <c r="A159" s="95"/>
    </row>
    <row r="160" spans="1:1" s="17" customFormat="1">
      <c r="A160" s="95"/>
    </row>
    <row r="161" spans="1:1" s="17" customFormat="1">
      <c r="A161" s="95"/>
    </row>
    <row r="162" spans="1:1" s="17" customFormat="1">
      <c r="A162" s="95"/>
    </row>
    <row r="163" spans="1:1" s="17" customFormat="1">
      <c r="A163" s="95"/>
    </row>
    <row r="164" spans="1:1" s="17" customFormat="1">
      <c r="A164" s="95"/>
    </row>
    <row r="165" spans="1:1" s="17" customFormat="1">
      <c r="A165" s="95"/>
    </row>
    <row r="166" spans="1:1" s="17" customFormat="1">
      <c r="A166" s="95"/>
    </row>
    <row r="167" spans="1:1" s="17" customFormat="1">
      <c r="A167" s="95"/>
    </row>
    <row r="168" spans="1:1" s="17" customFormat="1">
      <c r="A168" s="95"/>
    </row>
    <row r="169" spans="1:1" s="17" customFormat="1">
      <c r="A169" s="95"/>
    </row>
    <row r="170" spans="1:1" s="17" customFormat="1">
      <c r="A170" s="95"/>
    </row>
    <row r="171" spans="1:1" s="17" customFormat="1">
      <c r="A171" s="95"/>
    </row>
    <row r="172" spans="1:1" s="17" customFormat="1">
      <c r="A172" s="95"/>
    </row>
    <row r="173" spans="1:1" s="17" customFormat="1">
      <c r="A173" s="95"/>
    </row>
    <row r="174" spans="1:1" s="17" customFormat="1">
      <c r="A174" s="95"/>
    </row>
    <row r="175" spans="1:1" s="17" customFormat="1">
      <c r="A175" s="95"/>
    </row>
    <row r="176" spans="1:1" s="17" customFormat="1">
      <c r="A176" s="95"/>
    </row>
    <row r="177" spans="1:1" s="17" customFormat="1">
      <c r="A177" s="95"/>
    </row>
    <row r="178" spans="1:1" s="17" customFormat="1">
      <c r="A178" s="95"/>
    </row>
    <row r="179" spans="1:1" s="17" customFormat="1">
      <c r="A179" s="95"/>
    </row>
    <row r="180" spans="1:1" s="17" customFormat="1">
      <c r="A180" s="95"/>
    </row>
    <row r="181" spans="1:1" s="17" customFormat="1">
      <c r="A181" s="95"/>
    </row>
    <row r="182" spans="1:1" s="17" customFormat="1">
      <c r="A182" s="95"/>
    </row>
    <row r="183" spans="1:1" s="17" customFormat="1">
      <c r="A183" s="95"/>
    </row>
    <row r="184" spans="1:1" s="17" customFormat="1">
      <c r="A184" s="95"/>
    </row>
    <row r="185" spans="1:1" s="17" customFormat="1">
      <c r="A185" s="95"/>
    </row>
    <row r="186" spans="1:1" s="17" customFormat="1">
      <c r="A186" s="95"/>
    </row>
    <row r="187" spans="1:1" s="17" customFormat="1">
      <c r="A187" s="95"/>
    </row>
    <row r="188" spans="1:1" s="17" customFormat="1">
      <c r="A188" s="95"/>
    </row>
    <row r="189" spans="1:1" s="17" customFormat="1">
      <c r="A189" s="95"/>
    </row>
    <row r="190" spans="1:1" s="17" customFormat="1">
      <c r="A190" s="95"/>
    </row>
    <row r="191" spans="1:1" s="17" customFormat="1">
      <c r="A191" s="95"/>
    </row>
    <row r="192" spans="1:1" s="17" customFormat="1">
      <c r="A192" s="95"/>
    </row>
    <row r="193" spans="1:1" s="17" customFormat="1">
      <c r="A193" s="95"/>
    </row>
    <row r="194" spans="1:1" s="17" customFormat="1">
      <c r="A194" s="95"/>
    </row>
    <row r="195" spans="1:1" s="17" customFormat="1">
      <c r="A195" s="95"/>
    </row>
    <row r="196" spans="1:1" s="17" customFormat="1">
      <c r="A196" s="95"/>
    </row>
    <row r="197" spans="1:1" s="17" customFormat="1">
      <c r="A197" s="95"/>
    </row>
    <row r="198" spans="1:1" s="17" customFormat="1">
      <c r="A198" s="95"/>
    </row>
    <row r="199" spans="1:1" s="17" customFormat="1">
      <c r="A199" s="95"/>
    </row>
  </sheetData>
  <mergeCells count="4">
    <mergeCell ref="B1:L1"/>
    <mergeCell ref="B2:L2"/>
    <mergeCell ref="I3:J3"/>
    <mergeCell ref="K3:L3"/>
  </mergeCells>
  <pageMargins left="0.7" right="0.7" top="0.75" bottom="0.75" header="0.3" footer="0.3"/>
  <pageSetup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02C8E-3FD0-496B-B52E-B814D8FD0E38}">
  <sheetPr>
    <tabColor theme="5" tint="0.39997558519241921"/>
  </sheetPr>
  <dimension ref="A1:AE60"/>
  <sheetViews>
    <sheetView zoomScaleNormal="100" workbookViewId="0">
      <selection sqref="A1:AC1"/>
    </sheetView>
  </sheetViews>
  <sheetFormatPr defaultColWidth="9.33203125" defaultRowHeight="13.2"/>
  <cols>
    <col min="1" max="1" width="14.44140625" style="165" customWidth="1"/>
    <col min="2" max="2" width="3.5546875" style="165" customWidth="1"/>
    <col min="3" max="3" width="12.33203125" style="165" customWidth="1"/>
    <col min="4" max="4" width="1.77734375" style="165" customWidth="1"/>
    <col min="5" max="5" width="11" style="165" customWidth="1"/>
    <col min="6" max="6" width="1.77734375" style="165" customWidth="1"/>
    <col min="7" max="7" width="13.33203125" style="165" customWidth="1"/>
    <col min="8" max="8" width="1.77734375" style="165" customWidth="1"/>
    <col min="9" max="9" width="13.44140625" style="165" customWidth="1"/>
    <col min="10" max="10" width="1.77734375" style="165" customWidth="1"/>
    <col min="11" max="11" width="13.109375" style="165" customWidth="1"/>
    <col min="12" max="12" width="2.109375" style="165" customWidth="1"/>
    <col min="13" max="13" width="13" style="165" customWidth="1"/>
    <col min="14" max="14" width="2.109375" style="165" customWidth="1"/>
    <col min="15" max="15" width="13" style="165" customWidth="1"/>
    <col min="16" max="16" width="1.77734375" style="165" customWidth="1"/>
    <col min="17" max="17" width="13.33203125" style="165" customWidth="1"/>
    <col min="18" max="18" width="1.77734375" style="165" customWidth="1"/>
    <col min="19" max="19" width="12.77734375" style="165" customWidth="1"/>
    <col min="20" max="20" width="1.77734375" style="165" customWidth="1"/>
    <col min="21" max="21" width="12.88671875" style="165" customWidth="1"/>
    <col min="22" max="22" width="1.6640625" style="165" customWidth="1"/>
    <col min="23" max="23" width="13.33203125" style="165" customWidth="1"/>
    <col min="24" max="24" width="1.77734375" style="165" customWidth="1"/>
    <col min="25" max="25" width="12.77734375" style="165" customWidth="1"/>
    <col min="26" max="26" width="1.77734375" style="165" customWidth="1"/>
    <col min="27" max="27" width="14.109375" style="165" bestFit="1" customWidth="1"/>
    <col min="28" max="28" width="2.109375" style="165" customWidth="1"/>
    <col min="29" max="29" width="15.33203125" style="165" bestFit="1" customWidth="1"/>
    <col min="30" max="30" width="3.109375" style="165" bestFit="1" customWidth="1"/>
    <col min="31" max="31" width="12.6640625" style="165" customWidth="1"/>
    <col min="32" max="16384" width="9.33203125" style="165"/>
  </cols>
  <sheetData>
    <row r="1" spans="1:30" ht="15.6">
      <c r="A1" s="228" t="s">
        <v>116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</row>
    <row r="2" spans="1:30" ht="15.6">
      <c r="A2" s="166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</row>
    <row r="3" spans="1:30" ht="15.6">
      <c r="A3" s="166"/>
      <c r="B3" s="166"/>
      <c r="C3" s="167" t="s">
        <v>66</v>
      </c>
      <c r="D3" s="167"/>
      <c r="E3" s="167"/>
      <c r="F3" s="190"/>
      <c r="G3" s="191" t="s">
        <v>87</v>
      </c>
      <c r="H3" s="167"/>
      <c r="I3" s="167"/>
      <c r="J3" s="190"/>
      <c r="K3" s="167" t="s">
        <v>88</v>
      </c>
      <c r="L3" s="167"/>
      <c r="M3" s="167"/>
      <c r="N3" s="167"/>
      <c r="O3" s="167"/>
      <c r="P3" s="167"/>
      <c r="Q3" s="167"/>
      <c r="R3" s="190"/>
      <c r="S3" s="167"/>
      <c r="T3" s="167"/>
      <c r="U3" s="167"/>
      <c r="V3" s="167"/>
      <c r="W3" s="167"/>
      <c r="X3" s="167"/>
      <c r="Y3" s="167"/>
      <c r="Z3" s="167"/>
      <c r="AA3" s="166"/>
      <c r="AB3" s="166"/>
      <c r="AC3" s="166"/>
    </row>
    <row r="4" spans="1:30">
      <c r="G4" s="229" t="s">
        <v>42</v>
      </c>
      <c r="H4" s="230"/>
      <c r="I4" s="230"/>
      <c r="J4" s="184"/>
      <c r="K4" s="192"/>
      <c r="L4" s="184"/>
      <c r="M4" s="184"/>
      <c r="N4" s="184"/>
      <c r="O4" s="184"/>
      <c r="P4" s="184"/>
    </row>
    <row r="5" spans="1:30" s="168" customFormat="1">
      <c r="A5" s="165" t="s">
        <v>41</v>
      </c>
      <c r="C5" s="229">
        <v>61600000</v>
      </c>
      <c r="D5" s="230"/>
      <c r="E5" s="230"/>
      <c r="F5" s="169"/>
      <c r="G5" s="229">
        <f>20000000</f>
        <v>20000000</v>
      </c>
      <c r="H5" s="230"/>
      <c r="I5" s="230"/>
      <c r="J5" s="184"/>
      <c r="K5" s="229">
        <v>9870000</v>
      </c>
      <c r="L5" s="230"/>
      <c r="M5" s="230"/>
      <c r="N5" s="116"/>
      <c r="O5" s="229">
        <v>58015000</v>
      </c>
      <c r="P5" s="230"/>
      <c r="Q5" s="230"/>
    </row>
    <row r="6" spans="1:30">
      <c r="C6" s="170" t="s">
        <v>39</v>
      </c>
      <c r="D6" s="170"/>
      <c r="E6" s="170"/>
      <c r="G6" s="193" t="s">
        <v>89</v>
      </c>
      <c r="H6" s="170"/>
      <c r="I6" s="170"/>
      <c r="J6" s="175"/>
      <c r="K6" s="170" t="s">
        <v>90</v>
      </c>
      <c r="L6" s="170"/>
      <c r="M6" s="170"/>
      <c r="N6" s="116"/>
      <c r="O6" s="193" t="s">
        <v>91</v>
      </c>
      <c r="P6" s="193"/>
      <c r="Q6" s="193"/>
      <c r="S6" s="170" t="s">
        <v>40</v>
      </c>
      <c r="T6" s="170"/>
      <c r="U6" s="170"/>
    </row>
    <row r="7" spans="1:30">
      <c r="A7" s="171" t="s">
        <v>38</v>
      </c>
      <c r="C7" s="171" t="s">
        <v>2</v>
      </c>
      <c r="D7" s="171"/>
      <c r="E7" s="171" t="s">
        <v>3</v>
      </c>
      <c r="F7" s="171"/>
      <c r="G7" s="171" t="s">
        <v>2</v>
      </c>
      <c r="H7" s="171"/>
      <c r="I7" s="171" t="s">
        <v>3</v>
      </c>
      <c r="J7" s="171"/>
      <c r="K7" s="171" t="s">
        <v>2</v>
      </c>
      <c r="L7" s="171"/>
      <c r="M7" s="171" t="s">
        <v>3</v>
      </c>
      <c r="N7" s="116"/>
      <c r="O7" s="171" t="s">
        <v>2</v>
      </c>
      <c r="P7" s="171"/>
      <c r="Q7" s="171" t="s">
        <v>3</v>
      </c>
      <c r="R7" s="171"/>
      <c r="S7" s="171" t="s">
        <v>2</v>
      </c>
      <c r="T7" s="171"/>
      <c r="U7" s="171" t="s">
        <v>3</v>
      </c>
      <c r="V7" s="171"/>
      <c r="W7" s="171"/>
      <c r="X7" s="171"/>
      <c r="Y7" s="171"/>
      <c r="Z7" s="171"/>
    </row>
    <row r="8" spans="1:30" ht="3" customHeight="1"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</row>
    <row r="9" spans="1:30">
      <c r="A9" s="171">
        <v>2021</v>
      </c>
      <c r="B9" s="165">
        <v>1</v>
      </c>
      <c r="C9" s="194">
        <v>1305000</v>
      </c>
      <c r="E9" s="194">
        <v>191450</v>
      </c>
      <c r="F9" s="194"/>
      <c r="G9" s="194">
        <v>0</v>
      </c>
      <c r="H9" s="194"/>
      <c r="I9" s="194">
        <v>409106</v>
      </c>
      <c r="J9" s="194"/>
      <c r="K9" s="194">
        <v>0</v>
      </c>
      <c r="L9" s="194"/>
      <c r="M9" s="194">
        <v>369000</v>
      </c>
      <c r="N9" s="194"/>
      <c r="O9" s="194">
        <v>805000</v>
      </c>
      <c r="P9" s="194"/>
      <c r="Q9" s="172">
        <v>1296095</v>
      </c>
      <c r="R9" s="172"/>
      <c r="S9" s="195">
        <f t="shared" ref="S9:S39" si="0">C9+G9+K9+O9</f>
        <v>2110000</v>
      </c>
      <c r="T9" s="172"/>
      <c r="U9" s="195">
        <f t="shared" ref="U9:U39" si="1">E9+I9+M9+Q9</f>
        <v>2265651</v>
      </c>
      <c r="V9" s="172"/>
      <c r="W9" s="172"/>
      <c r="X9" s="172"/>
      <c r="Y9" s="172"/>
      <c r="Z9" s="172"/>
      <c r="AD9" s="165">
        <v>1</v>
      </c>
    </row>
    <row r="10" spans="1:30">
      <c r="A10" s="171">
        <f t="shared" ref="A10:A39" si="2">A9+1</f>
        <v>2022</v>
      </c>
      <c r="B10" s="165">
        <v>2</v>
      </c>
      <c r="C10" s="194">
        <v>1360000</v>
      </c>
      <c r="E10" s="194">
        <v>139250</v>
      </c>
      <c r="F10" s="194"/>
      <c r="G10" s="194">
        <v>0</v>
      </c>
      <c r="H10" s="194"/>
      <c r="I10" s="194">
        <v>818213</v>
      </c>
      <c r="J10" s="194"/>
      <c r="K10" s="194">
        <v>0</v>
      </c>
      <c r="L10" s="194"/>
      <c r="M10" s="194">
        <v>369000</v>
      </c>
      <c r="N10" s="194"/>
      <c r="O10" s="194">
        <v>810000</v>
      </c>
      <c r="P10" s="194"/>
      <c r="Q10" s="172">
        <v>1291354</v>
      </c>
      <c r="R10" s="172"/>
      <c r="S10" s="195">
        <f t="shared" si="0"/>
        <v>2170000</v>
      </c>
      <c r="T10" s="172"/>
      <c r="U10" s="195">
        <f t="shared" si="1"/>
        <v>2617817</v>
      </c>
      <c r="V10" s="172"/>
      <c r="W10" s="172"/>
      <c r="X10" s="172"/>
      <c r="Y10" s="172"/>
      <c r="Z10" s="172"/>
      <c r="AD10" s="165">
        <v>2</v>
      </c>
    </row>
    <row r="11" spans="1:30">
      <c r="A11" s="171">
        <f t="shared" si="2"/>
        <v>2023</v>
      </c>
      <c r="B11" s="165">
        <v>3</v>
      </c>
      <c r="C11" s="194">
        <v>1425000</v>
      </c>
      <c r="E11" s="194">
        <v>71250</v>
      </c>
      <c r="F11" s="194"/>
      <c r="G11" s="194">
        <v>0</v>
      </c>
      <c r="H11" s="194"/>
      <c r="I11" s="194">
        <v>818213</v>
      </c>
      <c r="J11" s="194"/>
      <c r="K11" s="194">
        <v>0</v>
      </c>
      <c r="L11" s="194"/>
      <c r="M11" s="194">
        <v>369000</v>
      </c>
      <c r="N11" s="194"/>
      <c r="O11" s="194">
        <v>815000</v>
      </c>
      <c r="P11" s="194"/>
      <c r="Q11" s="172">
        <v>1285854</v>
      </c>
      <c r="R11" s="172"/>
      <c r="S11" s="195">
        <f t="shared" si="0"/>
        <v>2240000</v>
      </c>
      <c r="T11" s="172"/>
      <c r="U11" s="195">
        <f t="shared" si="1"/>
        <v>2544317</v>
      </c>
      <c r="V11" s="172"/>
      <c r="W11" s="172"/>
      <c r="X11" s="172"/>
      <c r="Y11" s="172"/>
      <c r="Z11" s="172"/>
      <c r="AD11" s="165">
        <v>3</v>
      </c>
    </row>
    <row r="12" spans="1:30" ht="15.6" customHeight="1">
      <c r="A12" s="171">
        <f t="shared" si="2"/>
        <v>2024</v>
      </c>
      <c r="B12" s="165">
        <v>4</v>
      </c>
      <c r="C12" s="194">
        <v>0</v>
      </c>
      <c r="E12" s="194">
        <v>0</v>
      </c>
      <c r="F12" s="194"/>
      <c r="G12" s="194">
        <v>0</v>
      </c>
      <c r="H12" s="194"/>
      <c r="I12" s="194">
        <v>818213</v>
      </c>
      <c r="J12" s="194"/>
      <c r="K12" s="194">
        <v>0</v>
      </c>
      <c r="L12" s="194"/>
      <c r="M12" s="194">
        <v>369000</v>
      </c>
      <c r="N12" s="194"/>
      <c r="O12" s="194">
        <v>2325000</v>
      </c>
      <c r="P12" s="194"/>
      <c r="Q12" s="172">
        <v>1279317</v>
      </c>
      <c r="R12" s="172"/>
      <c r="S12" s="195">
        <f t="shared" si="0"/>
        <v>2325000</v>
      </c>
      <c r="T12" s="172"/>
      <c r="U12" s="195">
        <f t="shared" si="1"/>
        <v>2466530</v>
      </c>
      <c r="V12" s="172"/>
      <c r="W12" s="172"/>
      <c r="X12" s="172"/>
      <c r="Y12" s="172"/>
      <c r="Z12" s="172"/>
      <c r="AD12" s="165">
        <v>4</v>
      </c>
    </row>
    <row r="13" spans="1:30">
      <c r="A13" s="171">
        <f t="shared" si="2"/>
        <v>2025</v>
      </c>
      <c r="B13" s="165">
        <v>5</v>
      </c>
      <c r="C13" s="194">
        <v>0</v>
      </c>
      <c r="E13" s="194">
        <v>0</v>
      </c>
      <c r="F13" s="194"/>
      <c r="G13" s="194">
        <v>0</v>
      </c>
      <c r="H13" s="194"/>
      <c r="I13" s="194">
        <v>818213</v>
      </c>
      <c r="J13" s="194"/>
      <c r="K13" s="194">
        <v>0</v>
      </c>
      <c r="L13" s="194"/>
      <c r="M13" s="194">
        <v>369000</v>
      </c>
      <c r="N13" s="194"/>
      <c r="O13" s="194">
        <v>2345000</v>
      </c>
      <c r="P13" s="194"/>
      <c r="Q13" s="172">
        <v>1256904</v>
      </c>
      <c r="R13" s="172"/>
      <c r="S13" s="195">
        <f t="shared" si="0"/>
        <v>2345000</v>
      </c>
      <c r="T13" s="172"/>
      <c r="U13" s="195">
        <f t="shared" si="1"/>
        <v>2444117</v>
      </c>
      <c r="V13" s="172"/>
      <c r="W13" s="172"/>
      <c r="X13" s="172"/>
      <c r="Y13" s="172"/>
      <c r="Z13" s="172"/>
      <c r="AD13" s="165">
        <v>5</v>
      </c>
    </row>
    <row r="14" spans="1:30">
      <c r="A14" s="171">
        <f t="shared" si="2"/>
        <v>2026</v>
      </c>
      <c r="B14" s="165">
        <v>6</v>
      </c>
      <c r="C14" s="194">
        <v>0</v>
      </c>
      <c r="E14" s="194">
        <v>0</v>
      </c>
      <c r="F14" s="194"/>
      <c r="G14" s="194">
        <v>210000</v>
      </c>
      <c r="H14" s="194"/>
      <c r="I14" s="194">
        <v>818213</v>
      </c>
      <c r="J14" s="194"/>
      <c r="K14" s="194">
        <v>0</v>
      </c>
      <c r="L14" s="194"/>
      <c r="M14" s="194">
        <v>369000</v>
      </c>
      <c r="N14" s="194"/>
      <c r="O14" s="194">
        <v>2365000</v>
      </c>
      <c r="P14" s="194"/>
      <c r="Q14" s="172">
        <v>1231954</v>
      </c>
      <c r="R14" s="172"/>
      <c r="S14" s="195">
        <f t="shared" si="0"/>
        <v>2575000</v>
      </c>
      <c r="T14" s="172"/>
      <c r="U14" s="195">
        <f t="shared" si="1"/>
        <v>2419167</v>
      </c>
      <c r="V14" s="172"/>
      <c r="W14" s="172"/>
      <c r="X14" s="172"/>
      <c r="Y14" s="172"/>
      <c r="Z14" s="172"/>
      <c r="AD14" s="165">
        <v>6</v>
      </c>
    </row>
    <row r="15" spans="1:30">
      <c r="A15" s="171">
        <f t="shared" si="2"/>
        <v>2027</v>
      </c>
      <c r="B15" s="165">
        <v>7</v>
      </c>
      <c r="C15" s="194">
        <v>0</v>
      </c>
      <c r="E15" s="194">
        <v>0</v>
      </c>
      <c r="F15" s="194"/>
      <c r="G15" s="194">
        <v>212000</v>
      </c>
      <c r="H15" s="194"/>
      <c r="I15" s="194">
        <v>810863</v>
      </c>
      <c r="J15" s="194"/>
      <c r="K15" s="194">
        <v>0</v>
      </c>
      <c r="L15" s="194"/>
      <c r="M15" s="194">
        <v>369000</v>
      </c>
      <c r="N15" s="194"/>
      <c r="O15" s="194">
        <v>2400000</v>
      </c>
      <c r="P15" s="194"/>
      <c r="Q15" s="172">
        <v>1199695</v>
      </c>
      <c r="R15" s="172"/>
      <c r="S15" s="195">
        <f t="shared" si="0"/>
        <v>2612000</v>
      </c>
      <c r="T15" s="172"/>
      <c r="U15" s="195">
        <f t="shared" si="1"/>
        <v>2379558</v>
      </c>
      <c r="V15" s="172"/>
      <c r="W15" s="172"/>
      <c r="X15" s="172"/>
      <c r="Y15" s="172"/>
      <c r="Z15" s="172"/>
      <c r="AD15" s="165">
        <v>7</v>
      </c>
    </row>
    <row r="16" spans="1:30">
      <c r="A16" s="171">
        <f t="shared" si="2"/>
        <v>2028</v>
      </c>
      <c r="B16" s="165">
        <v>8</v>
      </c>
      <c r="C16" s="194">
        <v>0</v>
      </c>
      <c r="E16" s="194">
        <v>0</v>
      </c>
      <c r="F16" s="194"/>
      <c r="G16" s="194">
        <v>232000</v>
      </c>
      <c r="H16" s="194"/>
      <c r="I16" s="194">
        <v>803443</v>
      </c>
      <c r="J16" s="194"/>
      <c r="K16" s="194">
        <v>0</v>
      </c>
      <c r="L16" s="194"/>
      <c r="M16" s="194">
        <v>369000</v>
      </c>
      <c r="N16" s="194"/>
      <c r="O16" s="194">
        <v>2435000</v>
      </c>
      <c r="P16" s="194"/>
      <c r="Q16" s="172">
        <v>1164559</v>
      </c>
      <c r="R16" s="172"/>
      <c r="S16" s="195">
        <f t="shared" si="0"/>
        <v>2667000</v>
      </c>
      <c r="T16" s="172"/>
      <c r="U16" s="195">
        <f t="shared" si="1"/>
        <v>2337002</v>
      </c>
      <c r="V16" s="172"/>
      <c r="W16" s="172"/>
      <c r="X16" s="172"/>
      <c r="Y16" s="172"/>
      <c r="Z16" s="172"/>
      <c r="AD16" s="165">
        <v>8</v>
      </c>
    </row>
    <row r="17" spans="1:31">
      <c r="A17" s="171">
        <f t="shared" si="2"/>
        <v>2029</v>
      </c>
      <c r="B17" s="165">
        <v>9</v>
      </c>
      <c r="C17" s="194">
        <v>0</v>
      </c>
      <c r="E17" s="194">
        <v>0</v>
      </c>
      <c r="F17" s="194"/>
      <c r="G17" s="194">
        <v>255000</v>
      </c>
      <c r="H17" s="194"/>
      <c r="I17" s="194">
        <v>795323</v>
      </c>
      <c r="J17" s="194"/>
      <c r="K17" s="194">
        <v>0</v>
      </c>
      <c r="L17" s="194"/>
      <c r="M17" s="194">
        <v>369000</v>
      </c>
      <c r="N17" s="194"/>
      <c r="O17" s="194">
        <v>2475000</v>
      </c>
      <c r="P17" s="194"/>
      <c r="Q17" s="172">
        <v>1123602</v>
      </c>
      <c r="R17" s="172"/>
      <c r="S17" s="195">
        <f t="shared" si="0"/>
        <v>2730000</v>
      </c>
      <c r="T17" s="172"/>
      <c r="U17" s="195">
        <f t="shared" si="1"/>
        <v>2287925</v>
      </c>
      <c r="V17" s="172"/>
      <c r="W17" s="172"/>
      <c r="X17" s="172"/>
      <c r="Y17" s="172"/>
      <c r="Z17" s="172"/>
      <c r="AD17" s="165">
        <v>9</v>
      </c>
    </row>
    <row r="18" spans="1:31">
      <c r="A18" s="171">
        <f t="shared" si="2"/>
        <v>2030</v>
      </c>
      <c r="B18" s="165">
        <v>10</v>
      </c>
      <c r="C18" s="194">
        <v>0</v>
      </c>
      <c r="E18" s="194">
        <v>0</v>
      </c>
      <c r="F18" s="194"/>
      <c r="G18" s="194">
        <v>284000</v>
      </c>
      <c r="H18" s="194"/>
      <c r="I18" s="194">
        <v>786398</v>
      </c>
      <c r="J18" s="194"/>
      <c r="K18" s="194">
        <v>0</v>
      </c>
      <c r="L18" s="194"/>
      <c r="M18" s="194">
        <v>369000</v>
      </c>
      <c r="N18" s="194"/>
      <c r="O18" s="194">
        <v>2520000</v>
      </c>
      <c r="P18" s="194"/>
      <c r="Q18" s="172">
        <v>1079498</v>
      </c>
      <c r="R18" s="172"/>
      <c r="S18" s="195">
        <f t="shared" si="0"/>
        <v>2804000</v>
      </c>
      <c r="T18" s="172"/>
      <c r="U18" s="195">
        <f t="shared" si="1"/>
        <v>2234896</v>
      </c>
      <c r="V18" s="172"/>
      <c r="W18" s="172"/>
      <c r="X18" s="172"/>
      <c r="Y18" s="172"/>
      <c r="Z18" s="172"/>
      <c r="AD18" s="165">
        <v>10</v>
      </c>
    </row>
    <row r="19" spans="1:31">
      <c r="A19" s="171">
        <f t="shared" si="2"/>
        <v>2031</v>
      </c>
      <c r="B19" s="165">
        <v>11</v>
      </c>
      <c r="C19" s="194">
        <v>0</v>
      </c>
      <c r="E19" s="194">
        <v>0</v>
      </c>
      <c r="F19" s="194"/>
      <c r="G19" s="194">
        <v>305000</v>
      </c>
      <c r="H19" s="194"/>
      <c r="I19" s="194">
        <v>776458</v>
      </c>
      <c r="J19" s="194"/>
      <c r="K19" s="194">
        <v>0</v>
      </c>
      <c r="L19" s="194"/>
      <c r="M19" s="194">
        <v>369000</v>
      </c>
      <c r="N19" s="194"/>
      <c r="O19" s="194">
        <v>2570000</v>
      </c>
      <c r="P19" s="194"/>
      <c r="Q19" s="172">
        <v>1032071</v>
      </c>
      <c r="R19" s="172"/>
      <c r="S19" s="195">
        <f t="shared" si="0"/>
        <v>2875000</v>
      </c>
      <c r="T19" s="172"/>
      <c r="U19" s="195">
        <f t="shared" si="1"/>
        <v>2177529</v>
      </c>
      <c r="V19" s="172"/>
      <c r="W19" s="172"/>
      <c r="X19" s="172"/>
      <c r="Y19" s="172"/>
      <c r="Z19" s="172"/>
      <c r="AD19" s="165">
        <v>11</v>
      </c>
    </row>
    <row r="20" spans="1:31">
      <c r="A20" s="171">
        <f t="shared" si="2"/>
        <v>2032</v>
      </c>
      <c r="B20" s="165">
        <v>12</v>
      </c>
      <c r="C20" s="194">
        <v>0</v>
      </c>
      <c r="E20" s="194">
        <v>0</v>
      </c>
      <c r="F20" s="194"/>
      <c r="G20" s="194">
        <v>315000</v>
      </c>
      <c r="H20" s="194"/>
      <c r="I20" s="194">
        <v>765783</v>
      </c>
      <c r="J20" s="194"/>
      <c r="K20" s="194">
        <v>0</v>
      </c>
      <c r="L20" s="194"/>
      <c r="M20" s="194">
        <v>369000</v>
      </c>
      <c r="N20" s="194"/>
      <c r="O20" s="194">
        <v>2625000</v>
      </c>
      <c r="P20" s="194"/>
      <c r="Q20" s="172">
        <v>981134</v>
      </c>
      <c r="R20" s="172"/>
      <c r="S20" s="195">
        <f t="shared" si="0"/>
        <v>2940000</v>
      </c>
      <c r="T20" s="172"/>
      <c r="U20" s="195">
        <f t="shared" si="1"/>
        <v>2115917</v>
      </c>
      <c r="V20" s="172"/>
      <c r="W20" s="172"/>
      <c r="X20" s="172"/>
      <c r="Y20" s="116"/>
      <c r="Z20" s="116"/>
      <c r="AD20" s="165">
        <v>12</v>
      </c>
    </row>
    <row r="21" spans="1:31">
      <c r="A21" s="171">
        <f t="shared" si="2"/>
        <v>2033</v>
      </c>
      <c r="B21" s="165">
        <v>13</v>
      </c>
      <c r="C21" s="194">
        <v>0</v>
      </c>
      <c r="E21" s="194">
        <v>0</v>
      </c>
      <c r="F21" s="194"/>
      <c r="G21" s="194">
        <v>320000</v>
      </c>
      <c r="H21" s="194"/>
      <c r="I21" s="194">
        <v>754758</v>
      </c>
      <c r="J21" s="194"/>
      <c r="K21" s="194">
        <v>0</v>
      </c>
      <c r="L21" s="194"/>
      <c r="M21" s="194">
        <v>369000</v>
      </c>
      <c r="N21" s="194"/>
      <c r="O21" s="194">
        <v>2670000</v>
      </c>
      <c r="P21" s="194"/>
      <c r="Q21" s="172">
        <v>926482</v>
      </c>
      <c r="R21" s="172"/>
      <c r="S21" s="195">
        <f t="shared" si="0"/>
        <v>2990000</v>
      </c>
      <c r="T21" s="172"/>
      <c r="U21" s="195">
        <f t="shared" si="1"/>
        <v>2050240</v>
      </c>
      <c r="V21" s="172"/>
      <c r="W21" s="172"/>
      <c r="X21" s="172"/>
      <c r="Y21" s="116"/>
      <c r="Z21" s="116"/>
      <c r="AD21" s="165">
        <v>13</v>
      </c>
    </row>
    <row r="22" spans="1:31">
      <c r="A22" s="171">
        <f t="shared" si="2"/>
        <v>2034</v>
      </c>
      <c r="B22" s="165">
        <v>14</v>
      </c>
      <c r="C22" s="194">
        <v>0</v>
      </c>
      <c r="E22" s="194">
        <v>0</v>
      </c>
      <c r="F22" s="194"/>
      <c r="G22" s="194">
        <v>330000</v>
      </c>
      <c r="H22" s="194"/>
      <c r="I22" s="194">
        <v>743558</v>
      </c>
      <c r="J22" s="194"/>
      <c r="K22" s="194">
        <v>0</v>
      </c>
      <c r="L22" s="194"/>
      <c r="M22" s="194">
        <v>369000</v>
      </c>
      <c r="N22" s="194"/>
      <c r="O22" s="194">
        <v>2730000</v>
      </c>
      <c r="P22" s="194"/>
      <c r="Q22" s="172">
        <v>869557</v>
      </c>
      <c r="R22" s="172"/>
      <c r="S22" s="195">
        <f t="shared" si="0"/>
        <v>3060000</v>
      </c>
      <c r="T22" s="172"/>
      <c r="U22" s="195">
        <f t="shared" si="1"/>
        <v>1982115</v>
      </c>
      <c r="V22" s="172"/>
      <c r="W22" s="172"/>
      <c r="X22" s="172"/>
      <c r="Y22" s="116"/>
      <c r="Z22" s="116"/>
      <c r="AD22" s="165">
        <v>14</v>
      </c>
      <c r="AE22" s="172"/>
    </row>
    <row r="23" spans="1:31">
      <c r="A23" s="171">
        <f t="shared" si="2"/>
        <v>2035</v>
      </c>
      <c r="B23" s="165">
        <v>15</v>
      </c>
      <c r="C23" s="194">
        <v>0</v>
      </c>
      <c r="E23" s="194">
        <v>0</v>
      </c>
      <c r="F23" s="194"/>
      <c r="G23" s="194">
        <v>330000</v>
      </c>
      <c r="H23" s="194"/>
      <c r="I23" s="194">
        <v>732008</v>
      </c>
      <c r="J23" s="194"/>
      <c r="K23" s="194">
        <v>0</v>
      </c>
      <c r="L23" s="194"/>
      <c r="M23" s="194">
        <v>369000</v>
      </c>
      <c r="N23" s="194"/>
      <c r="O23" s="194">
        <v>2795000</v>
      </c>
      <c r="P23" s="194"/>
      <c r="Q23" s="172">
        <v>808624</v>
      </c>
      <c r="R23" s="172"/>
      <c r="S23" s="195">
        <f t="shared" si="0"/>
        <v>3125000</v>
      </c>
      <c r="T23" s="172"/>
      <c r="U23" s="195">
        <f t="shared" si="1"/>
        <v>1909632</v>
      </c>
      <c r="V23" s="172"/>
      <c r="W23" s="172"/>
      <c r="X23" s="172"/>
      <c r="Y23" s="116"/>
      <c r="Z23" s="116"/>
      <c r="AD23" s="165">
        <v>15</v>
      </c>
    </row>
    <row r="24" spans="1:31">
      <c r="A24" s="171">
        <f t="shared" si="2"/>
        <v>2036</v>
      </c>
      <c r="B24" s="165">
        <v>16</v>
      </c>
      <c r="C24" s="194">
        <v>0</v>
      </c>
      <c r="E24" s="194">
        <v>0</v>
      </c>
      <c r="F24" s="194"/>
      <c r="G24" s="194">
        <v>400000</v>
      </c>
      <c r="H24" s="194"/>
      <c r="I24" s="194">
        <v>720458</v>
      </c>
      <c r="J24" s="194"/>
      <c r="K24" s="194">
        <v>0</v>
      </c>
      <c r="L24" s="194"/>
      <c r="M24" s="194">
        <v>369000</v>
      </c>
      <c r="N24" s="194"/>
      <c r="O24" s="194">
        <v>2855000</v>
      </c>
      <c r="P24" s="194"/>
      <c r="Q24" s="172">
        <v>743724</v>
      </c>
      <c r="R24" s="172"/>
      <c r="S24" s="195">
        <f t="shared" si="0"/>
        <v>3255000</v>
      </c>
      <c r="T24" s="172"/>
      <c r="U24" s="195">
        <f t="shared" si="1"/>
        <v>1833182</v>
      </c>
      <c r="V24" s="172"/>
      <c r="W24" s="172"/>
      <c r="X24" s="172"/>
      <c r="Y24" s="116"/>
      <c r="Z24" s="116"/>
      <c r="AD24" s="165">
        <v>16</v>
      </c>
    </row>
    <row r="25" spans="1:31">
      <c r="A25" s="171">
        <f t="shared" si="2"/>
        <v>2037</v>
      </c>
      <c r="B25" s="165">
        <v>17</v>
      </c>
      <c r="C25" s="194">
        <v>0</v>
      </c>
      <c r="E25" s="194">
        <v>0</v>
      </c>
      <c r="F25" s="194"/>
      <c r="G25" s="194">
        <v>710000</v>
      </c>
      <c r="H25" s="194"/>
      <c r="I25" s="194">
        <v>706458</v>
      </c>
      <c r="J25" s="194"/>
      <c r="K25" s="194">
        <v>0</v>
      </c>
      <c r="L25" s="194"/>
      <c r="M25" s="194">
        <v>369000</v>
      </c>
      <c r="N25" s="194"/>
      <c r="O25" s="194">
        <v>2940000</v>
      </c>
      <c r="P25" s="194"/>
      <c r="Q25" s="172">
        <v>660586</v>
      </c>
      <c r="R25" s="172"/>
      <c r="S25" s="195">
        <f t="shared" si="0"/>
        <v>3650000</v>
      </c>
      <c r="T25" s="172"/>
      <c r="U25" s="195">
        <f t="shared" si="1"/>
        <v>1736044</v>
      </c>
      <c r="V25" s="172"/>
      <c r="W25" s="172"/>
      <c r="X25" s="172"/>
      <c r="Y25" s="116"/>
      <c r="Z25" s="116"/>
      <c r="AD25" s="165">
        <v>17</v>
      </c>
    </row>
    <row r="26" spans="1:31">
      <c r="A26" s="171">
        <f t="shared" si="2"/>
        <v>2038</v>
      </c>
      <c r="B26" s="165">
        <v>18</v>
      </c>
      <c r="C26" s="194">
        <v>0</v>
      </c>
      <c r="E26" s="194">
        <v>0</v>
      </c>
      <c r="F26" s="194"/>
      <c r="G26" s="194">
        <v>719000</v>
      </c>
      <c r="H26" s="194"/>
      <c r="I26" s="194">
        <v>681608</v>
      </c>
      <c r="J26" s="194"/>
      <c r="K26" s="194">
        <v>0</v>
      </c>
      <c r="L26" s="194"/>
      <c r="M26" s="194">
        <v>369000</v>
      </c>
      <c r="N26" s="194"/>
      <c r="O26" s="194">
        <v>3025000</v>
      </c>
      <c r="P26" s="194"/>
      <c r="Q26" s="172">
        <v>574973</v>
      </c>
      <c r="R26" s="172"/>
      <c r="S26" s="195">
        <f t="shared" si="0"/>
        <v>3744000</v>
      </c>
      <c r="T26" s="172"/>
      <c r="U26" s="195">
        <f t="shared" si="1"/>
        <v>1625581</v>
      </c>
      <c r="V26" s="172"/>
      <c r="W26" s="172"/>
      <c r="X26" s="172"/>
      <c r="Y26" s="116"/>
      <c r="Z26" s="116"/>
      <c r="AD26" s="165">
        <v>18</v>
      </c>
    </row>
    <row r="27" spans="1:31">
      <c r="A27" s="171">
        <f t="shared" si="2"/>
        <v>2039</v>
      </c>
      <c r="B27" s="165">
        <v>19</v>
      </c>
      <c r="C27" s="194">
        <v>0</v>
      </c>
      <c r="E27" s="194">
        <v>0</v>
      </c>
      <c r="F27" s="194"/>
      <c r="G27" s="194">
        <v>910000</v>
      </c>
      <c r="H27" s="194"/>
      <c r="I27" s="194">
        <v>656443</v>
      </c>
      <c r="J27" s="194"/>
      <c r="K27" s="194">
        <v>0</v>
      </c>
      <c r="L27" s="194"/>
      <c r="M27" s="194">
        <v>369000</v>
      </c>
      <c r="N27" s="194"/>
      <c r="O27" s="194">
        <v>3115000</v>
      </c>
      <c r="P27" s="194"/>
      <c r="Q27" s="172">
        <v>486885</v>
      </c>
      <c r="R27" s="172"/>
      <c r="S27" s="195">
        <f t="shared" si="0"/>
        <v>4025000</v>
      </c>
      <c r="T27" s="172"/>
      <c r="U27" s="195">
        <f t="shared" si="1"/>
        <v>1512328</v>
      </c>
      <c r="V27" s="172"/>
      <c r="W27" s="172"/>
      <c r="X27" s="172"/>
      <c r="Y27" s="116"/>
      <c r="Z27" s="116"/>
      <c r="AD27" s="165">
        <v>19</v>
      </c>
    </row>
    <row r="28" spans="1:31">
      <c r="A28" s="171">
        <f t="shared" si="2"/>
        <v>2040</v>
      </c>
      <c r="B28" s="165">
        <v>20</v>
      </c>
      <c r="C28" s="194">
        <v>0</v>
      </c>
      <c r="E28" s="194">
        <v>0</v>
      </c>
      <c r="F28" s="194"/>
      <c r="G28" s="194">
        <v>980000</v>
      </c>
      <c r="H28" s="194"/>
      <c r="I28" s="194">
        <v>624593</v>
      </c>
      <c r="J28" s="194"/>
      <c r="K28" s="194">
        <v>0</v>
      </c>
      <c r="L28" s="194"/>
      <c r="M28" s="194">
        <v>369000</v>
      </c>
      <c r="N28" s="194"/>
      <c r="O28" s="194">
        <v>3205000</v>
      </c>
      <c r="P28" s="194"/>
      <c r="Q28" s="172">
        <v>396176</v>
      </c>
      <c r="R28" s="172"/>
      <c r="S28" s="195">
        <f t="shared" si="0"/>
        <v>4185000</v>
      </c>
      <c r="T28" s="172"/>
      <c r="U28" s="195">
        <f t="shared" si="1"/>
        <v>1389769</v>
      </c>
      <c r="V28" s="172"/>
      <c r="W28" s="172"/>
      <c r="X28" s="172"/>
      <c r="Y28" s="116"/>
      <c r="Z28" s="116"/>
      <c r="AD28" s="165">
        <v>20</v>
      </c>
    </row>
    <row r="29" spans="1:31">
      <c r="A29" s="171">
        <f t="shared" si="2"/>
        <v>2041</v>
      </c>
      <c r="B29" s="165">
        <v>21</v>
      </c>
      <c r="C29" s="194">
        <v>0</v>
      </c>
      <c r="E29" s="194">
        <v>0</v>
      </c>
      <c r="F29" s="194"/>
      <c r="G29" s="194">
        <v>1080000</v>
      </c>
      <c r="H29" s="194"/>
      <c r="I29" s="194">
        <v>590293</v>
      </c>
      <c r="J29" s="194"/>
      <c r="K29" s="194">
        <v>0</v>
      </c>
      <c r="L29" s="194"/>
      <c r="M29" s="194">
        <v>369000</v>
      </c>
      <c r="N29" s="194"/>
      <c r="O29" s="194">
        <v>3300000</v>
      </c>
      <c r="P29" s="194"/>
      <c r="Q29" s="172">
        <v>302847</v>
      </c>
      <c r="R29" s="172"/>
      <c r="S29" s="195">
        <f t="shared" si="0"/>
        <v>4380000</v>
      </c>
      <c r="T29" s="172"/>
      <c r="U29" s="195">
        <f t="shared" si="1"/>
        <v>1262140</v>
      </c>
      <c r="V29" s="172"/>
      <c r="W29" s="172"/>
      <c r="X29" s="172"/>
      <c r="Y29" s="116"/>
      <c r="Z29" s="116"/>
      <c r="AD29" s="165">
        <v>21</v>
      </c>
    </row>
    <row r="30" spans="1:31">
      <c r="A30" s="171">
        <f t="shared" si="2"/>
        <v>2042</v>
      </c>
      <c r="B30" s="165">
        <v>22</v>
      </c>
      <c r="C30" s="194">
        <v>0</v>
      </c>
      <c r="E30" s="194">
        <v>0</v>
      </c>
      <c r="F30" s="194"/>
      <c r="G30" s="194">
        <v>1254000</v>
      </c>
      <c r="H30" s="194"/>
      <c r="I30" s="194">
        <v>552493</v>
      </c>
      <c r="J30" s="194"/>
      <c r="K30" s="194">
        <v>0</v>
      </c>
      <c r="L30" s="194"/>
      <c r="M30" s="194">
        <v>369000</v>
      </c>
      <c r="N30" s="194"/>
      <c r="O30" s="194">
        <v>3395000</v>
      </c>
      <c r="P30" s="194"/>
      <c r="Q30" s="172">
        <v>204771</v>
      </c>
      <c r="R30" s="172"/>
      <c r="S30" s="195">
        <f t="shared" si="0"/>
        <v>4649000</v>
      </c>
      <c r="T30" s="172"/>
      <c r="U30" s="195">
        <f t="shared" si="1"/>
        <v>1126264</v>
      </c>
      <c r="V30" s="172"/>
      <c r="W30" s="172"/>
      <c r="X30" s="172"/>
      <c r="Y30" s="116"/>
      <c r="Z30" s="116"/>
      <c r="AD30" s="165">
        <v>22</v>
      </c>
    </row>
    <row r="31" spans="1:31">
      <c r="A31" s="171">
        <f t="shared" si="2"/>
        <v>2043</v>
      </c>
      <c r="B31" s="165">
        <v>23</v>
      </c>
      <c r="C31" s="194">
        <v>0</v>
      </c>
      <c r="E31" s="194">
        <v>0</v>
      </c>
      <c r="F31" s="194"/>
      <c r="G31" s="194">
        <v>1310000</v>
      </c>
      <c r="H31" s="194"/>
      <c r="I31" s="194">
        <v>508603</v>
      </c>
      <c r="J31" s="194"/>
      <c r="K31" s="194">
        <v>0</v>
      </c>
      <c r="L31" s="194"/>
      <c r="M31" s="194">
        <v>369000</v>
      </c>
      <c r="N31" s="194"/>
      <c r="O31" s="194">
        <v>3495000</v>
      </c>
      <c r="P31" s="194"/>
      <c r="Q31" s="172">
        <v>103871</v>
      </c>
      <c r="R31" s="172"/>
      <c r="S31" s="195">
        <f t="shared" si="0"/>
        <v>4805000</v>
      </c>
      <c r="T31" s="172"/>
      <c r="U31" s="195">
        <f t="shared" si="1"/>
        <v>981474</v>
      </c>
      <c r="V31" s="172"/>
      <c r="W31" s="172"/>
      <c r="X31" s="172"/>
      <c r="Y31" s="116"/>
      <c r="Z31" s="116"/>
      <c r="AD31" s="165">
        <v>23</v>
      </c>
    </row>
    <row r="32" spans="1:31">
      <c r="A32" s="171">
        <f t="shared" si="2"/>
        <v>2044</v>
      </c>
      <c r="B32" s="165">
        <v>24</v>
      </c>
      <c r="C32" s="194">
        <v>0</v>
      </c>
      <c r="E32" s="194">
        <v>0</v>
      </c>
      <c r="F32" s="194"/>
      <c r="G32" s="194">
        <v>1369000</v>
      </c>
      <c r="H32" s="194"/>
      <c r="I32" s="194">
        <v>462753</v>
      </c>
      <c r="J32" s="194"/>
      <c r="K32" s="194">
        <v>1270000</v>
      </c>
      <c r="L32" s="194"/>
      <c r="M32" s="194">
        <v>369000</v>
      </c>
      <c r="N32" s="194"/>
      <c r="O32" s="194">
        <v>0</v>
      </c>
      <c r="P32" s="194"/>
      <c r="Q32" s="194">
        <v>0</v>
      </c>
      <c r="R32" s="194"/>
      <c r="S32" s="195">
        <f t="shared" si="0"/>
        <v>2639000</v>
      </c>
      <c r="T32" s="172"/>
      <c r="U32" s="195">
        <f t="shared" si="1"/>
        <v>831753</v>
      </c>
      <c r="V32" s="194"/>
      <c r="W32" s="194"/>
      <c r="X32" s="194"/>
      <c r="Y32" s="116"/>
      <c r="Z32" s="116"/>
      <c r="AD32" s="165">
        <v>24</v>
      </c>
    </row>
    <row r="33" spans="1:30">
      <c r="A33" s="171">
        <f t="shared" si="2"/>
        <v>2045</v>
      </c>
      <c r="B33" s="165">
        <v>25</v>
      </c>
      <c r="C33" s="194">
        <v>0</v>
      </c>
      <c r="E33" s="194">
        <v>0</v>
      </c>
      <c r="F33" s="194"/>
      <c r="G33" s="194">
        <v>1418000</v>
      </c>
      <c r="H33" s="194"/>
      <c r="I33" s="194">
        <v>414838</v>
      </c>
      <c r="J33" s="194"/>
      <c r="K33" s="194">
        <v>1310000</v>
      </c>
      <c r="L33" s="194"/>
      <c r="M33" s="194">
        <v>330900</v>
      </c>
      <c r="N33" s="194"/>
      <c r="O33" s="194">
        <v>0</v>
      </c>
      <c r="P33" s="194"/>
      <c r="Q33" s="194">
        <v>0</v>
      </c>
      <c r="R33" s="194"/>
      <c r="S33" s="195">
        <f t="shared" si="0"/>
        <v>2728000</v>
      </c>
      <c r="T33" s="172"/>
      <c r="U33" s="195">
        <f t="shared" si="1"/>
        <v>745738</v>
      </c>
      <c r="V33" s="194"/>
      <c r="W33" s="194"/>
      <c r="X33" s="194"/>
      <c r="Y33" s="116"/>
      <c r="Z33" s="116"/>
      <c r="AD33" s="165">
        <v>25</v>
      </c>
    </row>
    <row r="34" spans="1:30">
      <c r="A34" s="171">
        <f t="shared" si="2"/>
        <v>2046</v>
      </c>
      <c r="B34" s="165">
        <v>26</v>
      </c>
      <c r="C34" s="194">
        <v>0</v>
      </c>
      <c r="E34" s="194">
        <v>0</v>
      </c>
      <c r="F34" s="194"/>
      <c r="G34" s="194">
        <v>1465000</v>
      </c>
      <c r="H34" s="194"/>
      <c r="I34" s="194">
        <v>365208</v>
      </c>
      <c r="J34" s="194"/>
      <c r="K34" s="194">
        <v>1345000</v>
      </c>
      <c r="L34" s="194"/>
      <c r="M34" s="194">
        <v>291600</v>
      </c>
      <c r="N34" s="194"/>
      <c r="O34" s="194">
        <v>0</v>
      </c>
      <c r="P34" s="194"/>
      <c r="Q34" s="194">
        <v>0</v>
      </c>
      <c r="R34" s="194"/>
      <c r="S34" s="195">
        <f t="shared" si="0"/>
        <v>2810000</v>
      </c>
      <c r="T34" s="172"/>
      <c r="U34" s="195">
        <f t="shared" si="1"/>
        <v>656808</v>
      </c>
      <c r="V34" s="194"/>
      <c r="W34" s="194"/>
      <c r="X34" s="194"/>
      <c r="Y34" s="116"/>
      <c r="Z34" s="116"/>
      <c r="AD34" s="165">
        <v>26</v>
      </c>
    </row>
    <row r="35" spans="1:30">
      <c r="A35" s="171">
        <f t="shared" si="2"/>
        <v>2047</v>
      </c>
      <c r="B35" s="165">
        <v>27</v>
      </c>
      <c r="C35" s="194">
        <v>0</v>
      </c>
      <c r="E35" s="194">
        <v>0</v>
      </c>
      <c r="F35" s="194"/>
      <c r="G35" s="194">
        <v>1590000</v>
      </c>
      <c r="H35" s="194"/>
      <c r="I35" s="194">
        <v>313933</v>
      </c>
      <c r="J35" s="194"/>
      <c r="K35" s="194">
        <v>1400000</v>
      </c>
      <c r="L35" s="194"/>
      <c r="M35" s="194">
        <v>237800</v>
      </c>
      <c r="N35" s="194"/>
      <c r="O35" s="194">
        <v>0</v>
      </c>
      <c r="P35" s="194"/>
      <c r="Q35" s="194">
        <v>0</v>
      </c>
      <c r="R35" s="194"/>
      <c r="S35" s="195">
        <f t="shared" si="0"/>
        <v>2990000</v>
      </c>
      <c r="T35" s="172"/>
      <c r="U35" s="195">
        <f t="shared" si="1"/>
        <v>551733</v>
      </c>
      <c r="V35" s="194"/>
      <c r="W35" s="194"/>
      <c r="X35" s="194"/>
      <c r="Y35" s="116"/>
      <c r="Z35" s="116"/>
      <c r="AD35" s="165">
        <v>27</v>
      </c>
    </row>
    <row r="36" spans="1:30">
      <c r="A36" s="171">
        <f t="shared" si="2"/>
        <v>2048</v>
      </c>
      <c r="B36" s="165">
        <v>28</v>
      </c>
      <c r="C36" s="194">
        <v>0</v>
      </c>
      <c r="E36" s="194">
        <v>0</v>
      </c>
      <c r="F36" s="194"/>
      <c r="G36" s="194">
        <v>1750000</v>
      </c>
      <c r="H36" s="194"/>
      <c r="I36" s="194">
        <v>258283</v>
      </c>
      <c r="J36" s="194"/>
      <c r="K36" s="194">
        <v>1455000</v>
      </c>
      <c r="L36" s="194"/>
      <c r="M36" s="194">
        <v>181800</v>
      </c>
      <c r="N36" s="194"/>
      <c r="O36" s="194">
        <v>0</v>
      </c>
      <c r="P36" s="194"/>
      <c r="Q36" s="194">
        <v>0</v>
      </c>
      <c r="R36" s="194"/>
      <c r="S36" s="195">
        <f t="shared" si="0"/>
        <v>3205000</v>
      </c>
      <c r="T36" s="172"/>
      <c r="U36" s="195">
        <f t="shared" si="1"/>
        <v>440083</v>
      </c>
      <c r="V36" s="194"/>
      <c r="W36" s="194"/>
      <c r="X36" s="194"/>
      <c r="Y36" s="116"/>
      <c r="Z36" s="116"/>
      <c r="AD36" s="165">
        <v>28</v>
      </c>
    </row>
    <row r="37" spans="1:30">
      <c r="A37" s="171">
        <f t="shared" si="2"/>
        <v>2049</v>
      </c>
      <c r="B37" s="165">
        <v>29</v>
      </c>
      <c r="C37" s="194">
        <v>0</v>
      </c>
      <c r="E37" s="194">
        <v>0</v>
      </c>
      <c r="F37" s="194"/>
      <c r="G37" s="194">
        <v>1800000</v>
      </c>
      <c r="H37" s="194"/>
      <c r="I37" s="194">
        <v>197033</v>
      </c>
      <c r="J37" s="194"/>
      <c r="K37" s="194">
        <v>1515000</v>
      </c>
      <c r="L37" s="194"/>
      <c r="M37" s="194">
        <v>123600</v>
      </c>
      <c r="N37" s="194"/>
      <c r="O37" s="194">
        <v>0</v>
      </c>
      <c r="P37" s="194"/>
      <c r="Q37" s="194">
        <v>0</v>
      </c>
      <c r="R37" s="194"/>
      <c r="S37" s="195">
        <f t="shared" si="0"/>
        <v>3315000</v>
      </c>
      <c r="T37" s="172"/>
      <c r="U37" s="195">
        <f t="shared" si="1"/>
        <v>320633</v>
      </c>
      <c r="V37" s="194"/>
      <c r="W37" s="194"/>
      <c r="X37" s="194"/>
      <c r="Y37" s="116"/>
      <c r="Z37" s="116"/>
      <c r="AD37" s="165">
        <v>29</v>
      </c>
    </row>
    <row r="38" spans="1:30">
      <c r="A38" s="171">
        <f t="shared" si="2"/>
        <v>2050</v>
      </c>
      <c r="B38" s="165">
        <v>30</v>
      </c>
      <c r="C38" s="194">
        <v>0</v>
      </c>
      <c r="E38" s="194">
        <v>0</v>
      </c>
      <c r="F38" s="194"/>
      <c r="G38" s="194">
        <v>1850000</v>
      </c>
      <c r="H38" s="194"/>
      <c r="I38" s="194">
        <v>134033</v>
      </c>
      <c r="J38" s="194"/>
      <c r="K38" s="194">
        <v>1575000</v>
      </c>
      <c r="L38" s="194"/>
      <c r="M38" s="194">
        <v>63000</v>
      </c>
      <c r="N38" s="194"/>
      <c r="O38" s="194">
        <v>0</v>
      </c>
      <c r="P38" s="194"/>
      <c r="Q38" s="194">
        <v>0</v>
      </c>
      <c r="R38" s="194"/>
      <c r="S38" s="195">
        <f t="shared" si="0"/>
        <v>3425000</v>
      </c>
      <c r="T38" s="172"/>
      <c r="U38" s="195">
        <f t="shared" si="1"/>
        <v>197033</v>
      </c>
      <c r="V38" s="194"/>
      <c r="W38" s="194"/>
      <c r="X38" s="194"/>
      <c r="Y38" s="116"/>
      <c r="Z38" s="116"/>
      <c r="AD38" s="165">
        <v>30</v>
      </c>
    </row>
    <row r="39" spans="1:30">
      <c r="A39" s="171">
        <f t="shared" si="2"/>
        <v>2051</v>
      </c>
      <c r="B39" s="165">
        <v>31</v>
      </c>
      <c r="C39" s="196"/>
      <c r="E39" s="196"/>
      <c r="F39" s="194"/>
      <c r="G39" s="196">
        <v>1979510</v>
      </c>
      <c r="I39" s="196">
        <f>69283-4</f>
        <v>69279</v>
      </c>
      <c r="J39" s="194"/>
      <c r="K39" s="196">
        <v>0</v>
      </c>
      <c r="L39" s="194"/>
      <c r="M39" s="196">
        <v>0</v>
      </c>
      <c r="N39" s="194"/>
      <c r="O39" s="196">
        <v>0</v>
      </c>
      <c r="P39" s="194"/>
      <c r="Q39" s="196">
        <v>0</v>
      </c>
      <c r="R39" s="194"/>
      <c r="S39" s="197">
        <f t="shared" si="0"/>
        <v>1979510</v>
      </c>
      <c r="T39" s="172"/>
      <c r="U39" s="197">
        <f t="shared" si="1"/>
        <v>69279</v>
      </c>
      <c r="V39" s="194"/>
      <c r="W39" s="194"/>
      <c r="X39" s="194"/>
      <c r="Y39" s="116"/>
      <c r="Z39" s="116"/>
      <c r="AD39" s="165">
        <v>31</v>
      </c>
    </row>
    <row r="41" spans="1:30" ht="13.8" thickBot="1">
      <c r="A41" s="171"/>
      <c r="C41" s="198">
        <f>SUM(C9:C39)</f>
        <v>4090000</v>
      </c>
      <c r="D41" s="116"/>
      <c r="E41" s="198">
        <f>SUM(E9:E39)</f>
        <v>401950</v>
      </c>
      <c r="F41" s="199"/>
      <c r="G41" s="198">
        <f>SUM(G9:G39)</f>
        <v>23377510</v>
      </c>
      <c r="H41" s="116"/>
      <c r="I41" s="198">
        <f>SUM(I9:I39)</f>
        <v>18725072</v>
      </c>
      <c r="J41" s="200"/>
      <c r="K41" s="198">
        <f>SUM(K9:K39)</f>
        <v>9870000</v>
      </c>
      <c r="L41" s="200"/>
      <c r="M41" s="198">
        <f>SUM(M9:M39)</f>
        <v>10084700</v>
      </c>
      <c r="N41" s="200"/>
      <c r="O41" s="198">
        <f>SUM(O9:O39)</f>
        <v>58015000</v>
      </c>
      <c r="P41" s="200"/>
      <c r="Q41" s="198">
        <f>SUM(Q9:Q39)</f>
        <v>20300533</v>
      </c>
      <c r="R41" s="199"/>
      <c r="S41" s="198">
        <f>SUM(S9:S39)</f>
        <v>95352510</v>
      </c>
      <c r="T41" s="116"/>
      <c r="U41" s="198">
        <f>SUM(U9:U39)</f>
        <v>49512255</v>
      </c>
      <c r="V41" s="199"/>
      <c r="W41" s="199"/>
      <c r="X41" s="199"/>
      <c r="Y41" s="116"/>
      <c r="Z41" s="116"/>
    </row>
    <row r="42" spans="1:30" ht="13.8" thickTop="1">
      <c r="A42" s="171"/>
      <c r="C42" s="199"/>
      <c r="D42" s="116"/>
      <c r="E42" s="199"/>
      <c r="F42" s="199"/>
      <c r="G42" s="200"/>
      <c r="H42" s="116"/>
      <c r="I42" s="199"/>
      <c r="J42" s="199"/>
      <c r="K42" s="199"/>
      <c r="L42" s="199"/>
      <c r="M42" s="199"/>
      <c r="N42" s="199"/>
      <c r="O42" s="199"/>
      <c r="P42" s="199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99"/>
      <c r="AB42" s="116"/>
      <c r="AC42" s="199"/>
    </row>
    <row r="43" spans="1:30">
      <c r="C43" s="170" t="s">
        <v>39</v>
      </c>
      <c r="D43" s="118"/>
      <c r="E43" s="170"/>
      <c r="F43" s="170"/>
      <c r="G43" s="170"/>
      <c r="I43" s="170" t="s">
        <v>92</v>
      </c>
      <c r="J43" s="170"/>
      <c r="K43" s="170"/>
      <c r="L43" s="118"/>
      <c r="M43" s="170"/>
      <c r="N43" s="116"/>
      <c r="O43" s="170" t="s">
        <v>93</v>
      </c>
      <c r="P43" s="118"/>
      <c r="Q43" s="118"/>
      <c r="R43" s="118"/>
      <c r="S43" s="118"/>
      <c r="T43" s="201"/>
      <c r="U43" s="170" t="s">
        <v>94</v>
      </c>
      <c r="V43" s="118"/>
      <c r="W43" s="118"/>
      <c r="X43" s="118"/>
      <c r="Y43" s="118"/>
      <c r="Z43" s="116"/>
      <c r="AA43" s="170" t="s">
        <v>95</v>
      </c>
      <c r="AB43" s="118"/>
      <c r="AC43" s="170"/>
    </row>
    <row r="44" spans="1:30" ht="13.8">
      <c r="A44" s="227"/>
      <c r="B44" s="227"/>
      <c r="C44" s="227"/>
      <c r="D44" s="227"/>
      <c r="E44" s="227"/>
      <c r="F44" s="174"/>
      <c r="G44" s="174"/>
      <c r="H44" s="174"/>
      <c r="I44" s="174"/>
      <c r="J44" s="174"/>
      <c r="K44" s="174"/>
      <c r="L44" s="116"/>
      <c r="M44" s="174"/>
      <c r="N44" s="116"/>
      <c r="O44" s="174"/>
      <c r="P44" s="116"/>
      <c r="Y44" s="116"/>
      <c r="Z44" s="116"/>
      <c r="AA44" s="116"/>
      <c r="AB44" s="116"/>
      <c r="AC44" s="116"/>
    </row>
    <row r="45" spans="1:30">
      <c r="A45" s="171" t="s">
        <v>38</v>
      </c>
      <c r="C45" s="171" t="s">
        <v>37</v>
      </c>
      <c r="D45" s="171"/>
      <c r="E45" s="171" t="s">
        <v>3</v>
      </c>
      <c r="F45" s="171"/>
      <c r="G45" s="171" t="s">
        <v>36</v>
      </c>
      <c r="H45" s="171"/>
      <c r="I45" s="171" t="s">
        <v>37</v>
      </c>
      <c r="J45" s="171"/>
      <c r="K45" s="171" t="s">
        <v>3</v>
      </c>
      <c r="L45" s="171"/>
      <c r="M45" s="171" t="s">
        <v>36</v>
      </c>
      <c r="N45" s="171"/>
      <c r="O45" s="171" t="s">
        <v>37</v>
      </c>
      <c r="P45" s="171"/>
      <c r="Q45" s="171" t="s">
        <v>3</v>
      </c>
      <c r="R45" s="171"/>
      <c r="S45" s="171" t="s">
        <v>36</v>
      </c>
      <c r="T45" s="171"/>
      <c r="U45" s="171" t="s">
        <v>37</v>
      </c>
      <c r="V45" s="171"/>
      <c r="W45" s="171" t="s">
        <v>3</v>
      </c>
      <c r="X45" s="171"/>
      <c r="Y45" s="171" t="s">
        <v>36</v>
      </c>
      <c r="Z45" s="171"/>
      <c r="AA45" s="171" t="s">
        <v>37</v>
      </c>
      <c r="AB45" s="116"/>
      <c r="AC45" s="171" t="s">
        <v>3</v>
      </c>
    </row>
    <row r="46" spans="1:30" ht="15" customHeight="1">
      <c r="A46" s="171">
        <v>2021</v>
      </c>
      <c r="C46" s="195">
        <f>C9</f>
        <v>1305000</v>
      </c>
      <c r="D46" s="172"/>
      <c r="E46" s="195">
        <f>E9</f>
        <v>191450</v>
      </c>
      <c r="F46" s="202"/>
      <c r="G46" s="203">
        <f>SUM(C46:E46)</f>
        <v>1496450</v>
      </c>
      <c r="H46" s="202"/>
      <c r="I46" s="195">
        <f>G9</f>
        <v>0</v>
      </c>
      <c r="J46" s="195"/>
      <c r="K46" s="195">
        <f>I9</f>
        <v>409106</v>
      </c>
      <c r="L46" s="195"/>
      <c r="M46" s="195">
        <f>SUM(I46:K46)</f>
        <v>409106</v>
      </c>
      <c r="N46" s="195"/>
      <c r="O46" s="195">
        <f>K9</f>
        <v>0</v>
      </c>
      <c r="P46" s="195"/>
      <c r="Q46" s="173">
        <f>M9</f>
        <v>369000</v>
      </c>
      <c r="S46" s="172">
        <f>SUM(O46:Q46)</f>
        <v>369000</v>
      </c>
      <c r="U46" s="195">
        <f>O9</f>
        <v>805000</v>
      </c>
      <c r="W46" s="195">
        <f>Q9</f>
        <v>1296095</v>
      </c>
      <c r="Y46" s="172">
        <f>SUM(U46:W46)</f>
        <v>2101095</v>
      </c>
      <c r="AA46" s="157">
        <f>C46+I46+O46+U46</f>
        <v>2110000</v>
      </c>
      <c r="AB46" s="157"/>
      <c r="AC46" s="157">
        <f>E46+K46+Q46+W46</f>
        <v>2265651</v>
      </c>
    </row>
    <row r="47" spans="1:30" ht="15" customHeight="1">
      <c r="A47" s="171">
        <v>2022</v>
      </c>
      <c r="C47" s="195">
        <f>C10</f>
        <v>1360000</v>
      </c>
      <c r="D47" s="172"/>
      <c r="E47" s="195">
        <f>E10</f>
        <v>139250</v>
      </c>
      <c r="F47" s="202"/>
      <c r="G47" s="203">
        <f>SUM(C47:E47)</f>
        <v>1499250</v>
      </c>
      <c r="H47" s="202"/>
      <c r="I47" s="195">
        <f>G10</f>
        <v>0</v>
      </c>
      <c r="J47" s="195"/>
      <c r="K47" s="195">
        <f t="shared" ref="K47:K50" si="3">I10</f>
        <v>818213</v>
      </c>
      <c r="L47" s="195"/>
      <c r="M47" s="195">
        <f t="shared" ref="M47:M56" si="4">SUM(I47:K47)</f>
        <v>818213</v>
      </c>
      <c r="N47" s="195"/>
      <c r="O47" s="195">
        <f>K10</f>
        <v>0</v>
      </c>
      <c r="P47" s="195"/>
      <c r="Q47" s="173">
        <f t="shared" ref="Q47:Q50" si="5">M10</f>
        <v>369000</v>
      </c>
      <c r="S47" s="172">
        <f t="shared" ref="S47:S56" si="6">SUM(O47:Q47)</f>
        <v>369000</v>
      </c>
      <c r="U47" s="195">
        <f t="shared" ref="U47:U50" si="7">O10</f>
        <v>810000</v>
      </c>
      <c r="W47" s="195">
        <f t="shared" ref="W47:W50" si="8">Q10</f>
        <v>1291354</v>
      </c>
      <c r="Y47" s="172">
        <f t="shared" ref="Y47:Y56" si="9">SUM(U47:W47)</f>
        <v>2101354</v>
      </c>
      <c r="AA47" s="157">
        <f t="shared" ref="AA47:AA56" si="10">C47+I47+O47+U47</f>
        <v>2170000</v>
      </c>
      <c r="AB47" s="157"/>
      <c r="AC47" s="157">
        <f t="shared" ref="AC47:AC56" si="11">E47+K47+Q47+W47</f>
        <v>2617817</v>
      </c>
    </row>
    <row r="48" spans="1:30" ht="15" customHeight="1">
      <c r="A48" s="171">
        <v>2023</v>
      </c>
      <c r="C48" s="195">
        <f>C11</f>
        <v>1425000</v>
      </c>
      <c r="D48" s="172"/>
      <c r="E48" s="195">
        <f>E11</f>
        <v>71250</v>
      </c>
      <c r="F48" s="202"/>
      <c r="G48" s="203">
        <f>SUM(C48:E48)</f>
        <v>1496250</v>
      </c>
      <c r="H48" s="202"/>
      <c r="I48" s="195">
        <f>G11</f>
        <v>0</v>
      </c>
      <c r="J48" s="195"/>
      <c r="K48" s="195">
        <f t="shared" si="3"/>
        <v>818213</v>
      </c>
      <c r="L48" s="195"/>
      <c r="M48" s="195">
        <f t="shared" si="4"/>
        <v>818213</v>
      </c>
      <c r="N48" s="195"/>
      <c r="O48" s="195">
        <f>K11</f>
        <v>0</v>
      </c>
      <c r="P48" s="195"/>
      <c r="Q48" s="173">
        <f t="shared" si="5"/>
        <v>369000</v>
      </c>
      <c r="S48" s="172">
        <f t="shared" si="6"/>
        <v>369000</v>
      </c>
      <c r="U48" s="195">
        <f t="shared" si="7"/>
        <v>815000</v>
      </c>
      <c r="W48" s="195">
        <f t="shared" si="8"/>
        <v>1285854</v>
      </c>
      <c r="Y48" s="172">
        <f t="shared" si="9"/>
        <v>2100854</v>
      </c>
      <c r="AA48" s="157">
        <f t="shared" si="10"/>
        <v>2240000</v>
      </c>
      <c r="AB48" s="157"/>
      <c r="AC48" s="157">
        <f t="shared" si="11"/>
        <v>2544317</v>
      </c>
    </row>
    <row r="49" spans="1:29" ht="15" customHeight="1">
      <c r="A49" s="171">
        <v>2024</v>
      </c>
      <c r="C49" s="195">
        <f>C12</f>
        <v>0</v>
      </c>
      <c r="D49" s="172"/>
      <c r="E49" s="195">
        <f>E12</f>
        <v>0</v>
      </c>
      <c r="F49" s="202"/>
      <c r="G49" s="195">
        <f>SUM(C49:E49)</f>
        <v>0</v>
      </c>
      <c r="H49" s="202"/>
      <c r="I49" s="195">
        <f>G12</f>
        <v>0</v>
      </c>
      <c r="J49" s="195"/>
      <c r="K49" s="195">
        <f t="shared" si="3"/>
        <v>818213</v>
      </c>
      <c r="L49" s="195"/>
      <c r="M49" s="195">
        <f t="shared" si="4"/>
        <v>818213</v>
      </c>
      <c r="N49" s="195"/>
      <c r="O49" s="195">
        <f>K12</f>
        <v>0</v>
      </c>
      <c r="P49" s="195"/>
      <c r="Q49" s="173">
        <f t="shared" si="5"/>
        <v>369000</v>
      </c>
      <c r="S49" s="172">
        <f t="shared" si="6"/>
        <v>369000</v>
      </c>
      <c r="U49" s="195">
        <f t="shared" si="7"/>
        <v>2325000</v>
      </c>
      <c r="W49" s="195">
        <f t="shared" si="8"/>
        <v>1279317</v>
      </c>
      <c r="Y49" s="172">
        <f t="shared" si="9"/>
        <v>3604317</v>
      </c>
      <c r="AA49" s="157">
        <f t="shared" si="10"/>
        <v>2325000</v>
      </c>
      <c r="AB49" s="157"/>
      <c r="AC49" s="157">
        <f t="shared" si="11"/>
        <v>2466530</v>
      </c>
    </row>
    <row r="50" spans="1:29" ht="15" customHeight="1">
      <c r="A50" s="171">
        <v>2025</v>
      </c>
      <c r="C50" s="195">
        <f>C13</f>
        <v>0</v>
      </c>
      <c r="D50" s="172"/>
      <c r="E50" s="195">
        <f>E13</f>
        <v>0</v>
      </c>
      <c r="F50" s="202"/>
      <c r="G50" s="195">
        <f>SUM(C50:E50)</f>
        <v>0</v>
      </c>
      <c r="H50" s="202"/>
      <c r="I50" s="195">
        <f>G13</f>
        <v>0</v>
      </c>
      <c r="J50" s="195"/>
      <c r="K50" s="195">
        <f t="shared" si="3"/>
        <v>818213</v>
      </c>
      <c r="L50" s="195"/>
      <c r="M50" s="195">
        <f t="shared" si="4"/>
        <v>818213</v>
      </c>
      <c r="N50" s="195"/>
      <c r="O50" s="195">
        <f>K13</f>
        <v>0</v>
      </c>
      <c r="P50" s="195"/>
      <c r="Q50" s="173">
        <f t="shared" si="5"/>
        <v>369000</v>
      </c>
      <c r="S50" s="172">
        <f t="shared" si="6"/>
        <v>369000</v>
      </c>
      <c r="U50" s="195">
        <f t="shared" si="7"/>
        <v>2345000</v>
      </c>
      <c r="W50" s="195">
        <f t="shared" si="8"/>
        <v>1256904</v>
      </c>
      <c r="Y50" s="172">
        <f t="shared" si="9"/>
        <v>3601904</v>
      </c>
      <c r="AA50" s="157">
        <f t="shared" si="10"/>
        <v>2345000</v>
      </c>
      <c r="AB50" s="157"/>
      <c r="AC50" s="157">
        <f t="shared" si="11"/>
        <v>2444117</v>
      </c>
    </row>
    <row r="51" spans="1:29" ht="15" customHeight="1">
      <c r="A51" s="171" t="s">
        <v>96</v>
      </c>
      <c r="C51" s="172">
        <f>SUM(C13:C17)</f>
        <v>0</v>
      </c>
      <c r="D51" s="172"/>
      <c r="E51" s="172">
        <f>SUM(E13:E17)</f>
        <v>0</v>
      </c>
      <c r="F51" s="204"/>
      <c r="G51" s="205">
        <f t="shared" ref="G51:G55" si="12">E51+C51</f>
        <v>0</v>
      </c>
      <c r="H51" s="204"/>
      <c r="I51" s="172">
        <f>SUM(G14:G18)</f>
        <v>1193000</v>
      </c>
      <c r="J51" s="172"/>
      <c r="K51" s="172">
        <f>SUM(I14:I18)</f>
        <v>4014240</v>
      </c>
      <c r="L51" s="172"/>
      <c r="M51" s="195">
        <f t="shared" si="4"/>
        <v>5207240</v>
      </c>
      <c r="N51" s="172"/>
      <c r="O51" s="172">
        <f>SUM(K14:K18)</f>
        <v>0</v>
      </c>
      <c r="P51" s="172"/>
      <c r="Q51" s="172">
        <f>SUM(M14:M18)</f>
        <v>1845000</v>
      </c>
      <c r="R51" s="172"/>
      <c r="S51" s="172">
        <f t="shared" si="6"/>
        <v>1845000</v>
      </c>
      <c r="T51" s="172"/>
      <c r="U51" s="172">
        <f>SUM(O14:O18)</f>
        <v>12195000</v>
      </c>
      <c r="V51" s="172"/>
      <c r="W51" s="172">
        <f>SUM(Q14:Q18)</f>
        <v>5799308</v>
      </c>
      <c r="X51" s="172"/>
      <c r="Y51" s="172">
        <f t="shared" si="9"/>
        <v>17994308</v>
      </c>
      <c r="Z51" s="172"/>
      <c r="AA51" s="157">
        <f t="shared" si="10"/>
        <v>13388000</v>
      </c>
      <c r="AB51" s="157"/>
      <c r="AC51" s="157">
        <f t="shared" si="11"/>
        <v>11658548</v>
      </c>
    </row>
    <row r="52" spans="1:29" ht="15" customHeight="1">
      <c r="A52" s="171" t="s">
        <v>97</v>
      </c>
      <c r="C52" s="172">
        <f>SUM(C18:C22)</f>
        <v>0</v>
      </c>
      <c r="D52" s="172"/>
      <c r="E52" s="172">
        <f>SUM(E18:E22)</f>
        <v>0</v>
      </c>
      <c r="F52" s="204"/>
      <c r="G52" s="205">
        <f t="shared" si="12"/>
        <v>0</v>
      </c>
      <c r="H52" s="204"/>
      <c r="I52" s="172">
        <f>SUM(G19:G23)</f>
        <v>1600000</v>
      </c>
      <c r="J52" s="172"/>
      <c r="K52" s="172">
        <f>SUM(I19:I23)</f>
        <v>3772565</v>
      </c>
      <c r="L52" s="172"/>
      <c r="M52" s="195">
        <f t="shared" si="4"/>
        <v>5372565</v>
      </c>
      <c r="N52" s="172"/>
      <c r="O52" s="172">
        <f>SUM(K19:K23)</f>
        <v>0</v>
      </c>
      <c r="P52" s="172"/>
      <c r="Q52" s="172">
        <f>SUM(M19:M23)</f>
        <v>1845000</v>
      </c>
      <c r="R52" s="172"/>
      <c r="S52" s="172">
        <f t="shared" si="6"/>
        <v>1845000</v>
      </c>
      <c r="T52" s="172"/>
      <c r="U52" s="172">
        <f>SUM(O19:O23)</f>
        <v>13390000</v>
      </c>
      <c r="V52" s="172"/>
      <c r="W52" s="172">
        <f>SUM(Q19:Q23)</f>
        <v>4617868</v>
      </c>
      <c r="X52" s="172"/>
      <c r="Y52" s="172">
        <f t="shared" si="9"/>
        <v>18007868</v>
      </c>
      <c r="Z52" s="172"/>
      <c r="AA52" s="157">
        <f t="shared" si="10"/>
        <v>14990000</v>
      </c>
      <c r="AB52" s="157"/>
      <c r="AC52" s="157">
        <f t="shared" si="11"/>
        <v>10235433</v>
      </c>
    </row>
    <row r="53" spans="1:29" ht="15" customHeight="1">
      <c r="A53" s="171" t="s">
        <v>98</v>
      </c>
      <c r="C53" s="172">
        <f>SUM(C23:C27)</f>
        <v>0</v>
      </c>
      <c r="D53" s="172"/>
      <c r="E53" s="172">
        <f>SUM(E23:E27)</f>
        <v>0</v>
      </c>
      <c r="F53" s="204"/>
      <c r="G53" s="205">
        <f t="shared" si="12"/>
        <v>0</v>
      </c>
      <c r="H53" s="204"/>
      <c r="I53" s="172">
        <f>SUM(G24:G28)</f>
        <v>3719000</v>
      </c>
      <c r="J53" s="172"/>
      <c r="K53" s="172">
        <f>SUM(I24:I28)</f>
        <v>3389560</v>
      </c>
      <c r="L53" s="172"/>
      <c r="M53" s="195">
        <f t="shared" si="4"/>
        <v>7108560</v>
      </c>
      <c r="N53" s="172"/>
      <c r="O53" s="172">
        <f>SUM(K24:K28)</f>
        <v>0</v>
      </c>
      <c r="P53" s="172"/>
      <c r="Q53" s="172">
        <f>SUM(M24:M28)</f>
        <v>1845000</v>
      </c>
      <c r="R53" s="172"/>
      <c r="S53" s="172">
        <f t="shared" si="6"/>
        <v>1845000</v>
      </c>
      <c r="T53" s="172"/>
      <c r="U53" s="172">
        <f>SUM(O24:O28)</f>
        <v>15140000</v>
      </c>
      <c r="V53" s="172"/>
      <c r="W53" s="172">
        <f>SUM(Q24:Q28)</f>
        <v>2862344</v>
      </c>
      <c r="X53" s="172"/>
      <c r="Y53" s="172">
        <f t="shared" si="9"/>
        <v>18002344</v>
      </c>
      <c r="Z53" s="172"/>
      <c r="AA53" s="157">
        <f t="shared" si="10"/>
        <v>18859000</v>
      </c>
      <c r="AB53" s="157"/>
      <c r="AC53" s="157">
        <f t="shared" si="11"/>
        <v>8096904</v>
      </c>
    </row>
    <row r="54" spans="1:29" ht="15" customHeight="1">
      <c r="A54" s="171" t="s">
        <v>99</v>
      </c>
      <c r="C54" s="172">
        <f>SUM(C28:C32)</f>
        <v>0</v>
      </c>
      <c r="D54" s="116"/>
      <c r="E54" s="172">
        <f>SUM(E28:E32)</f>
        <v>0</v>
      </c>
      <c r="F54" s="176"/>
      <c r="G54" s="205">
        <f t="shared" si="12"/>
        <v>0</v>
      </c>
      <c r="H54" s="176"/>
      <c r="I54" s="172">
        <f>SUM(G29:G33)</f>
        <v>6431000</v>
      </c>
      <c r="J54" s="172"/>
      <c r="K54" s="172">
        <f>SUM(I29:I33)</f>
        <v>2528980</v>
      </c>
      <c r="L54" s="172"/>
      <c r="M54" s="195">
        <f t="shared" si="4"/>
        <v>8959980</v>
      </c>
      <c r="N54" s="172"/>
      <c r="O54" s="172">
        <f>SUM(K29:K33)</f>
        <v>2580000</v>
      </c>
      <c r="P54" s="172"/>
      <c r="Q54" s="172">
        <f>SUM(M29:M33)</f>
        <v>1806900</v>
      </c>
      <c r="R54" s="116"/>
      <c r="S54" s="172">
        <f t="shared" si="6"/>
        <v>4386900</v>
      </c>
      <c r="T54" s="116"/>
      <c r="U54" s="172">
        <f>SUM(O29:O33)</f>
        <v>10190000</v>
      </c>
      <c r="V54" s="116"/>
      <c r="W54" s="172">
        <f>SUM(Q29:Q33)</f>
        <v>611489</v>
      </c>
      <c r="X54" s="116"/>
      <c r="Y54" s="172">
        <f t="shared" si="9"/>
        <v>10801489</v>
      </c>
      <c r="Z54" s="116"/>
      <c r="AA54" s="157">
        <f t="shared" si="10"/>
        <v>19201000</v>
      </c>
      <c r="AB54" s="157"/>
      <c r="AC54" s="157">
        <f t="shared" si="11"/>
        <v>4947369</v>
      </c>
    </row>
    <row r="55" spans="1:29" ht="15" customHeight="1">
      <c r="A55" s="171" t="s">
        <v>100</v>
      </c>
      <c r="C55" s="172">
        <f>SUM(C32:C36)</f>
        <v>0</v>
      </c>
      <c r="D55" s="116"/>
      <c r="E55" s="172">
        <f>SUM(E32:E36)</f>
        <v>0</v>
      </c>
      <c r="F55" s="176"/>
      <c r="G55" s="206">
        <f t="shared" si="12"/>
        <v>0</v>
      </c>
      <c r="H55" s="176"/>
      <c r="I55" s="172">
        <f>SUM(G34:G38)</f>
        <v>8455000</v>
      </c>
      <c r="J55" s="172"/>
      <c r="K55" s="172">
        <f>SUM(I34:I38)</f>
        <v>1268490</v>
      </c>
      <c r="L55" s="172"/>
      <c r="M55" s="195">
        <f t="shared" si="4"/>
        <v>9723490</v>
      </c>
      <c r="N55" s="172"/>
      <c r="O55" s="172">
        <f>SUM(K34:K38)</f>
        <v>7290000</v>
      </c>
      <c r="P55" s="172"/>
      <c r="Q55" s="172">
        <f>SUM(M34:M38)</f>
        <v>897800</v>
      </c>
      <c r="R55" s="116"/>
      <c r="S55" s="172">
        <f t="shared" si="6"/>
        <v>8187800</v>
      </c>
      <c r="T55" s="116"/>
      <c r="U55" s="172">
        <f>SUM(O34:O38)</f>
        <v>0</v>
      </c>
      <c r="V55" s="116"/>
      <c r="W55" s="172">
        <f>SUM(Q34:Q38)</f>
        <v>0</v>
      </c>
      <c r="X55" s="116"/>
      <c r="Y55" s="172">
        <f t="shared" si="9"/>
        <v>0</v>
      </c>
      <c r="Z55" s="116"/>
      <c r="AA55" s="157">
        <f t="shared" si="10"/>
        <v>15745000</v>
      </c>
      <c r="AB55" s="157"/>
      <c r="AC55" s="157">
        <f t="shared" si="11"/>
        <v>2166290</v>
      </c>
    </row>
    <row r="56" spans="1:29" ht="15" customHeight="1">
      <c r="A56" s="171">
        <v>2051</v>
      </c>
      <c r="C56" s="177">
        <f>SUM(C36:C39)</f>
        <v>0</v>
      </c>
      <c r="D56" s="116"/>
      <c r="E56" s="177">
        <f>SUM(E36:E39)</f>
        <v>0</v>
      </c>
      <c r="F56" s="176"/>
      <c r="G56" s="207">
        <v>0</v>
      </c>
      <c r="H56" s="176"/>
      <c r="I56" s="177">
        <f>G39</f>
        <v>1979510</v>
      </c>
      <c r="J56" s="172"/>
      <c r="K56" s="177">
        <f>I39</f>
        <v>69279</v>
      </c>
      <c r="L56" s="172"/>
      <c r="M56" s="197">
        <f t="shared" si="4"/>
        <v>2048789</v>
      </c>
      <c r="N56" s="172"/>
      <c r="O56" s="177">
        <v>0</v>
      </c>
      <c r="P56" s="172"/>
      <c r="Q56" s="177">
        <f>M39</f>
        <v>0</v>
      </c>
      <c r="R56" s="116"/>
      <c r="S56" s="177">
        <f t="shared" si="6"/>
        <v>0</v>
      </c>
      <c r="T56" s="116"/>
      <c r="U56" s="177">
        <f>O39</f>
        <v>0</v>
      </c>
      <c r="V56" s="116"/>
      <c r="W56" s="177">
        <f>Q39</f>
        <v>0</v>
      </c>
      <c r="X56" s="116"/>
      <c r="Y56" s="177">
        <f t="shared" si="9"/>
        <v>0</v>
      </c>
      <c r="Z56" s="116"/>
      <c r="AA56" s="158">
        <f t="shared" si="10"/>
        <v>1979510</v>
      </c>
      <c r="AB56" s="157"/>
      <c r="AC56" s="158">
        <f t="shared" si="11"/>
        <v>69279</v>
      </c>
    </row>
    <row r="57" spans="1:29" ht="15" customHeight="1"/>
    <row r="58" spans="1:29" ht="13.8" thickBot="1">
      <c r="C58" s="117">
        <f>SUM(C46:C55)</f>
        <v>4090000</v>
      </c>
      <c r="D58" s="172"/>
      <c r="E58" s="117">
        <f>SUM(E46:E55)</f>
        <v>401950</v>
      </c>
      <c r="F58" s="178"/>
      <c r="G58" s="117">
        <f>SUM(G46:G55)</f>
        <v>4491950</v>
      </c>
      <c r="H58" s="178"/>
      <c r="I58" s="117">
        <f>SUM(I46:I56)</f>
        <v>23377510</v>
      </c>
      <c r="J58" s="200"/>
      <c r="K58" s="117">
        <f>SUM(K46:K56)</f>
        <v>18725072</v>
      </c>
      <c r="L58" s="200"/>
      <c r="M58" s="117">
        <f>SUM(M46:M56)</f>
        <v>42102582</v>
      </c>
      <c r="N58" s="200"/>
      <c r="O58" s="117">
        <f>SUM(O46:O56)</f>
        <v>9870000</v>
      </c>
      <c r="P58" s="200"/>
      <c r="Q58" s="117">
        <f>SUM(Q46:Q56)</f>
        <v>10084700</v>
      </c>
      <c r="S58" s="117">
        <f>SUM(S46:S56)</f>
        <v>19954700</v>
      </c>
      <c r="U58" s="117">
        <f>SUM(U46:U56)</f>
        <v>58015000</v>
      </c>
      <c r="W58" s="117">
        <f>SUM(W46:W56)</f>
        <v>20300533</v>
      </c>
      <c r="Y58" s="117">
        <f>SUM(Y46:Y56)</f>
        <v>78315533</v>
      </c>
      <c r="AA58" s="117">
        <f>SUM(AA46:AA56)</f>
        <v>95352510</v>
      </c>
      <c r="AB58" s="116"/>
      <c r="AC58" s="117">
        <f>SUM(AC46:AC56)</f>
        <v>49512255</v>
      </c>
    </row>
    <row r="59" spans="1:29" ht="13.8" thickTop="1">
      <c r="C59" s="172"/>
      <c r="D59" s="172"/>
      <c r="E59" s="116"/>
      <c r="F59" s="172"/>
      <c r="G59" s="172"/>
      <c r="H59" s="172"/>
      <c r="I59" s="172"/>
      <c r="J59" s="172"/>
      <c r="K59" s="172"/>
      <c r="L59" s="172"/>
      <c r="M59" s="172"/>
      <c r="N59" s="172"/>
      <c r="O59" s="172"/>
      <c r="P59" s="172"/>
      <c r="AA59" s="116"/>
      <c r="AB59" s="116"/>
      <c r="AC59" s="116"/>
    </row>
    <row r="60" spans="1:29">
      <c r="Q60" s="172"/>
      <c r="R60" s="172"/>
      <c r="S60" s="172"/>
      <c r="T60" s="172"/>
      <c r="U60" s="172"/>
      <c r="V60" s="172"/>
      <c r="W60" s="172"/>
      <c r="X60" s="172"/>
      <c r="Y60" s="172"/>
      <c r="Z60" s="172"/>
      <c r="AA60" s="172"/>
    </row>
  </sheetData>
  <mergeCells count="7">
    <mergeCell ref="A44:E44"/>
    <mergeCell ref="A1:AC1"/>
    <mergeCell ref="G4:I4"/>
    <mergeCell ref="C5:E5"/>
    <mergeCell ref="G5:I5"/>
    <mergeCell ref="K5:M5"/>
    <mergeCell ref="O5:Q5"/>
  </mergeCells>
  <printOptions horizontalCentered="1"/>
  <pageMargins left="0.5" right="0.5" top="0.5" bottom="0.5" header="0.5" footer="0.25"/>
  <pageSetup scale="57" firstPageNumber="342" orientation="landscape" useFirstPageNumber="1" r:id="rId1"/>
  <headerFooter alignWithMargins="0"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E82"/>
  <sheetViews>
    <sheetView view="pageBreakPreview" topLeftCell="A14" zoomScale="60" zoomScaleNormal="100" workbookViewId="0">
      <selection activeCell="B13" sqref="B13"/>
    </sheetView>
  </sheetViews>
  <sheetFormatPr defaultColWidth="9.109375" defaultRowHeight="14.4"/>
  <cols>
    <col min="1" max="1" width="2.33203125" style="17" customWidth="1"/>
    <col min="2" max="2" width="49.5546875" style="17" customWidth="1"/>
    <col min="3" max="3" width="16" style="17" customWidth="1"/>
    <col min="4" max="4" width="15.5546875" style="17" bestFit="1" customWidth="1"/>
    <col min="5" max="5" width="15.88671875" style="17" bestFit="1" customWidth="1"/>
    <col min="6" max="6" width="2.6640625" style="17" customWidth="1"/>
    <col min="7" max="7" width="32.88671875" style="17" customWidth="1"/>
    <col min="8" max="8" width="16.88671875" style="17" bestFit="1" customWidth="1"/>
    <col min="9" max="9" width="18.33203125" style="17" bestFit="1" customWidth="1"/>
    <col min="10" max="10" width="18.6640625" style="17" bestFit="1" customWidth="1"/>
    <col min="11" max="11" width="2.33203125" style="17" customWidth="1"/>
    <col min="12" max="12" width="13" style="17" customWidth="1"/>
    <col min="13" max="13" width="16.88671875" style="17" bestFit="1" customWidth="1"/>
    <col min="14" max="15" width="12.33203125" style="17" hidden="1" customWidth="1"/>
    <col min="16" max="16" width="18.33203125" style="17" bestFit="1" customWidth="1"/>
    <col min="17" max="18" width="12.33203125" style="17" hidden="1" customWidth="1"/>
    <col min="19" max="19" width="18.6640625" style="17" bestFit="1" customWidth="1"/>
    <col min="20" max="20" width="2.6640625" style="17" customWidth="1"/>
    <col min="21" max="21" width="12.33203125" style="17" customWidth="1"/>
    <col min="22" max="23" width="12.33203125" style="17" hidden="1" customWidth="1"/>
    <col min="24" max="24" width="12.33203125" style="17" bestFit="1" customWidth="1"/>
    <col min="25" max="26" width="12.33203125" style="17" hidden="1" customWidth="1"/>
    <col min="27" max="27" width="12.33203125" style="17" bestFit="1" customWidth="1"/>
    <col min="28" max="28" width="2.44140625" style="17" customWidth="1"/>
    <col min="29" max="31" width="12.33203125" style="17" customWidth="1"/>
    <col min="32" max="16384" width="9.109375" style="17"/>
  </cols>
  <sheetData>
    <row r="1" spans="2:19">
      <c r="B1" s="1" t="s">
        <v>27</v>
      </c>
      <c r="C1" s="2"/>
      <c r="D1" s="2"/>
      <c r="E1" s="3"/>
      <c r="F1" s="18"/>
      <c r="G1" s="1" t="s">
        <v>28</v>
      </c>
      <c r="H1" s="2"/>
      <c r="I1" s="2"/>
      <c r="J1" s="3"/>
      <c r="K1" s="18"/>
      <c r="L1" s="231" t="s">
        <v>29</v>
      </c>
      <c r="M1" s="220"/>
      <c r="N1" s="220"/>
      <c r="O1" s="220"/>
      <c r="P1" s="220"/>
      <c r="Q1" s="220"/>
      <c r="R1" s="220"/>
      <c r="S1" s="220"/>
    </row>
    <row r="2" spans="2:19">
      <c r="B2" s="4">
        <v>2020</v>
      </c>
      <c r="C2" s="5"/>
      <c r="D2" s="5"/>
      <c r="E2" s="6"/>
      <c r="F2" s="18"/>
      <c r="G2" s="4" t="s">
        <v>81</v>
      </c>
      <c r="H2" s="5"/>
      <c r="I2" s="5"/>
      <c r="J2" s="6"/>
      <c r="K2" s="18"/>
      <c r="L2" s="231" t="s">
        <v>0</v>
      </c>
      <c r="M2" s="220"/>
      <c r="N2" s="220"/>
      <c r="O2" s="220"/>
      <c r="P2" s="220"/>
      <c r="Q2" s="220"/>
      <c r="R2" s="220"/>
      <c r="S2" s="220"/>
    </row>
    <row r="3" spans="2:19">
      <c r="B3" s="7" t="s">
        <v>1</v>
      </c>
      <c r="C3" s="7" t="s">
        <v>2</v>
      </c>
      <c r="D3" s="7" t="s">
        <v>3</v>
      </c>
      <c r="E3" s="7" t="s">
        <v>4</v>
      </c>
      <c r="F3" s="18"/>
      <c r="G3" s="7" t="s">
        <v>1</v>
      </c>
      <c r="H3" s="8" t="s">
        <v>2</v>
      </c>
      <c r="I3" s="8" t="s">
        <v>3</v>
      </c>
      <c r="J3" s="8" t="s">
        <v>4</v>
      </c>
      <c r="K3" s="18"/>
      <c r="L3" s="8" t="s">
        <v>5</v>
      </c>
      <c r="M3" s="8" t="s">
        <v>2</v>
      </c>
      <c r="N3" s="8" t="s">
        <v>3</v>
      </c>
      <c r="O3" s="8" t="s">
        <v>4</v>
      </c>
      <c r="P3" s="8" t="s">
        <v>3</v>
      </c>
      <c r="Q3" s="8" t="s">
        <v>4</v>
      </c>
      <c r="S3" s="8" t="s">
        <v>4</v>
      </c>
    </row>
    <row r="4" spans="2:19">
      <c r="B4" s="182"/>
      <c r="C4" s="181"/>
      <c r="D4" s="181"/>
      <c r="E4" s="181"/>
      <c r="F4" s="18"/>
      <c r="G4" s="182"/>
      <c r="H4" s="183"/>
      <c r="I4" s="183"/>
      <c r="J4" s="183"/>
      <c r="K4" s="18"/>
      <c r="L4" s="80">
        <v>2021</v>
      </c>
      <c r="M4" s="122">
        <v>2110000</v>
      </c>
      <c r="N4" s="122">
        <v>2265651</v>
      </c>
      <c r="O4" s="81">
        <v>2110000</v>
      </c>
      <c r="P4" s="122">
        <v>2265651</v>
      </c>
      <c r="Q4" s="81">
        <v>1779850.99</v>
      </c>
      <c r="R4" s="81">
        <v>132540</v>
      </c>
      <c r="S4" s="25">
        <f>M4+P4</f>
        <v>4375651</v>
      </c>
    </row>
    <row r="5" spans="2:19" ht="20.399999999999999" customHeight="1">
      <c r="B5" s="82" t="s">
        <v>62</v>
      </c>
      <c r="C5" s="83">
        <v>1305000</v>
      </c>
      <c r="D5" s="83">
        <v>191450</v>
      </c>
      <c r="E5" s="83">
        <f t="shared" ref="E5" si="0">SUM(C5:D5)</f>
        <v>1496450</v>
      </c>
      <c r="F5" s="18"/>
      <c r="G5" s="82" t="s">
        <v>62</v>
      </c>
      <c r="H5" s="83">
        <v>4090000</v>
      </c>
      <c r="I5" s="25">
        <v>401950</v>
      </c>
      <c r="J5" s="25">
        <f>SUM(H5:I5)</f>
        <v>4491950</v>
      </c>
      <c r="K5" s="18"/>
      <c r="L5" s="80">
        <v>2022</v>
      </c>
      <c r="M5" s="122">
        <v>2170000</v>
      </c>
      <c r="N5" s="122">
        <v>2617817</v>
      </c>
      <c r="O5" s="81">
        <v>2170000</v>
      </c>
      <c r="P5" s="122">
        <v>2617817</v>
      </c>
      <c r="Q5" s="81">
        <v>1530581.95</v>
      </c>
      <c r="R5" s="81">
        <v>129240</v>
      </c>
      <c r="S5" s="25">
        <f>M5+P5</f>
        <v>4787817</v>
      </c>
    </row>
    <row r="6" spans="2:19">
      <c r="B6" s="82" t="s">
        <v>82</v>
      </c>
      <c r="C6" s="83">
        <v>0</v>
      </c>
      <c r="D6" s="83">
        <v>369000</v>
      </c>
      <c r="E6" s="83">
        <f>SUM(C6:D6)</f>
        <v>369000</v>
      </c>
      <c r="F6" s="18"/>
      <c r="G6" s="82" t="s">
        <v>82</v>
      </c>
      <c r="H6" s="83">
        <v>9870000</v>
      </c>
      <c r="I6" s="83">
        <v>10084700</v>
      </c>
      <c r="J6" s="25">
        <f t="shared" ref="J6:J7" si="1">SUM(H6:I6)</f>
        <v>19954700</v>
      </c>
      <c r="K6" s="18"/>
      <c r="L6" s="80">
        <v>2023</v>
      </c>
      <c r="M6" s="122">
        <v>2240000</v>
      </c>
      <c r="N6" s="122">
        <v>2544317</v>
      </c>
      <c r="O6" s="81">
        <v>2240000</v>
      </c>
      <c r="P6" s="122">
        <v>2544317</v>
      </c>
      <c r="Q6" s="81">
        <v>1277036.5900000001</v>
      </c>
      <c r="R6" s="81">
        <v>125790</v>
      </c>
      <c r="S6" s="25">
        <f>M6+P6</f>
        <v>4784317</v>
      </c>
    </row>
    <row r="7" spans="2:19" ht="40.200000000000003" customHeight="1">
      <c r="B7" s="208" t="s">
        <v>110</v>
      </c>
      <c r="C7" s="83">
        <v>805000</v>
      </c>
      <c r="D7" s="83">
        <v>1296095</v>
      </c>
      <c r="E7" s="83">
        <f>SUM(C7:D7)</f>
        <v>2101095</v>
      </c>
      <c r="F7" s="18"/>
      <c r="G7" s="208" t="s">
        <v>111</v>
      </c>
      <c r="H7" s="83">
        <v>58015000</v>
      </c>
      <c r="I7" s="25">
        <v>20300533</v>
      </c>
      <c r="J7" s="25">
        <f t="shared" si="1"/>
        <v>78315533</v>
      </c>
      <c r="K7" s="18"/>
      <c r="L7" s="80">
        <v>2024</v>
      </c>
      <c r="M7" s="122">
        <v>2325000</v>
      </c>
      <c r="N7" s="122">
        <v>2466530</v>
      </c>
      <c r="O7" s="81">
        <v>2325000</v>
      </c>
      <c r="P7" s="122">
        <v>2466530</v>
      </c>
      <c r="Q7" s="81">
        <v>1050746.6000000001</v>
      </c>
      <c r="R7" s="81">
        <v>122190</v>
      </c>
      <c r="S7" s="25">
        <f t="shared" ref="S7" si="2">M7+P7</f>
        <v>4791530</v>
      </c>
    </row>
    <row r="8" spans="2:19" ht="20.25" customHeight="1">
      <c r="B8" s="82" t="s">
        <v>64</v>
      </c>
      <c r="C8" s="83">
        <v>0</v>
      </c>
      <c r="D8" s="83">
        <v>409106</v>
      </c>
      <c r="E8" s="83">
        <f>SUM(C8:D8)</f>
        <v>409106</v>
      </c>
      <c r="F8" s="18"/>
      <c r="G8" s="82" t="s">
        <v>63</v>
      </c>
      <c r="H8" s="83">
        <v>23377510</v>
      </c>
      <c r="I8" s="25">
        <v>18725072</v>
      </c>
      <c r="J8" s="25">
        <f>SUM(H8:I8)</f>
        <v>42102582</v>
      </c>
      <c r="K8" s="18"/>
      <c r="L8" s="80">
        <v>2025</v>
      </c>
      <c r="M8" s="122">
        <v>2345000</v>
      </c>
      <c r="N8" s="122">
        <v>2444117</v>
      </c>
      <c r="O8" s="81">
        <v>2345000</v>
      </c>
      <c r="P8" s="122">
        <v>2444117</v>
      </c>
      <c r="Q8" s="81">
        <v>864307.32</v>
      </c>
      <c r="R8" s="81">
        <v>117990</v>
      </c>
      <c r="S8" s="25">
        <f t="shared" ref="S8:S34" si="3">M8+P8</f>
        <v>4789117</v>
      </c>
    </row>
    <row r="9" spans="2:19" ht="20.25" customHeight="1">
      <c r="B9" s="82"/>
      <c r="C9" s="83"/>
      <c r="D9" s="83"/>
      <c r="E9" s="83"/>
      <c r="F9" s="18"/>
      <c r="G9" s="82"/>
      <c r="H9" s="25"/>
      <c r="I9" s="25"/>
      <c r="J9" s="25"/>
      <c r="K9" s="18"/>
      <c r="L9" s="80">
        <v>2026</v>
      </c>
      <c r="M9" s="122">
        <v>2575000</v>
      </c>
      <c r="N9" s="122">
        <v>2419167</v>
      </c>
      <c r="O9" s="81">
        <v>2575000</v>
      </c>
      <c r="P9" s="122">
        <v>2419167</v>
      </c>
      <c r="Q9" s="81">
        <v>702812.54</v>
      </c>
      <c r="R9" s="81">
        <v>112990</v>
      </c>
      <c r="S9" s="25">
        <f t="shared" si="3"/>
        <v>4994167</v>
      </c>
    </row>
    <row r="10" spans="2:19" ht="24" customHeight="1">
      <c r="B10" s="86" t="s">
        <v>6</v>
      </c>
      <c r="C10" s="87">
        <f>SUM(C5:C9)</f>
        <v>2110000</v>
      </c>
      <c r="D10" s="87">
        <f>SUM(D5:D9)</f>
        <v>2265651</v>
      </c>
      <c r="E10" s="87">
        <f>SUM(E6:E9)</f>
        <v>2879201</v>
      </c>
      <c r="F10" s="18"/>
      <c r="G10" s="86" t="s">
        <v>7</v>
      </c>
      <c r="H10" s="88">
        <f>SUM(H5:H9)</f>
        <v>95352510</v>
      </c>
      <c r="I10" s="88">
        <f>SUM(I5:I9)</f>
        <v>49512255</v>
      </c>
      <c r="J10" s="88">
        <f>SUM(J5:J9)</f>
        <v>144864765</v>
      </c>
      <c r="K10" s="18"/>
      <c r="L10" s="80">
        <v>2027</v>
      </c>
      <c r="M10" s="122">
        <v>2612000</v>
      </c>
      <c r="N10" s="122">
        <v>2379558</v>
      </c>
      <c r="O10" s="81">
        <v>2612000</v>
      </c>
      <c r="P10" s="122">
        <v>2379558</v>
      </c>
      <c r="Q10" s="81">
        <v>575929.32999999996</v>
      </c>
      <c r="R10" s="81">
        <v>107790</v>
      </c>
      <c r="S10" s="25">
        <f t="shared" si="3"/>
        <v>4991558</v>
      </c>
    </row>
    <row r="11" spans="2:19">
      <c r="J11" s="85"/>
      <c r="K11" s="18"/>
      <c r="L11" s="80">
        <v>2028</v>
      </c>
      <c r="M11" s="122">
        <v>2667000</v>
      </c>
      <c r="N11" s="122">
        <v>2337002</v>
      </c>
      <c r="O11" s="81">
        <v>2667000</v>
      </c>
      <c r="P11" s="122">
        <v>2337002</v>
      </c>
      <c r="Q11" s="81">
        <v>498463.62</v>
      </c>
      <c r="R11" s="81">
        <v>102052.5</v>
      </c>
      <c r="S11" s="25">
        <f t="shared" si="3"/>
        <v>5004002</v>
      </c>
    </row>
    <row r="12" spans="2:19">
      <c r="B12" s="127" t="s">
        <v>112</v>
      </c>
      <c r="C12" s="129" t="s">
        <v>113</v>
      </c>
      <c r="D12" s="85"/>
      <c r="E12" s="85"/>
      <c r="F12" s="128"/>
      <c r="G12" s="84"/>
      <c r="H12" s="85"/>
      <c r="I12" s="85"/>
      <c r="K12" s="18"/>
      <c r="L12" s="80">
        <v>2029</v>
      </c>
      <c r="M12" s="122">
        <v>2730000</v>
      </c>
      <c r="N12" s="122">
        <v>2287925</v>
      </c>
      <c r="O12" s="81">
        <v>2730000</v>
      </c>
      <c r="P12" s="122">
        <v>2287925</v>
      </c>
      <c r="Q12" s="81">
        <v>450965.11</v>
      </c>
      <c r="R12" s="81">
        <v>96102.5</v>
      </c>
      <c r="S12" s="25">
        <f t="shared" si="3"/>
        <v>5017925</v>
      </c>
    </row>
    <row r="13" spans="2:19" ht="21" customHeight="1">
      <c r="B13" s="129" t="s">
        <v>65</v>
      </c>
      <c r="C13" s="126"/>
      <c r="K13" s="18"/>
      <c r="L13" s="80">
        <v>2030</v>
      </c>
      <c r="M13" s="122">
        <v>2804000</v>
      </c>
      <c r="N13" s="122">
        <v>2234896</v>
      </c>
      <c r="O13" s="81">
        <v>2804000</v>
      </c>
      <c r="P13" s="122">
        <v>2234896</v>
      </c>
      <c r="Q13" s="81">
        <v>401729.1</v>
      </c>
      <c r="R13" s="81">
        <v>89940</v>
      </c>
      <c r="S13" s="25">
        <f t="shared" si="3"/>
        <v>5038896</v>
      </c>
    </row>
    <row r="14" spans="2:19" ht="20.25" customHeight="1">
      <c r="K14" s="18"/>
      <c r="L14" s="80">
        <v>2031</v>
      </c>
      <c r="M14" s="122">
        <v>2875000</v>
      </c>
      <c r="N14" s="122">
        <v>2177529</v>
      </c>
      <c r="O14" s="81">
        <v>2875000</v>
      </c>
      <c r="P14" s="122">
        <v>2177529</v>
      </c>
      <c r="Q14" s="81">
        <v>346777.5</v>
      </c>
      <c r="R14" s="81">
        <v>83352.5</v>
      </c>
      <c r="S14" s="25">
        <f t="shared" si="3"/>
        <v>5052529</v>
      </c>
    </row>
    <row r="15" spans="2:19">
      <c r="K15" s="18"/>
      <c r="L15" s="80">
        <v>2032</v>
      </c>
      <c r="M15" s="122">
        <v>2940000</v>
      </c>
      <c r="N15" s="122">
        <v>2115917</v>
      </c>
      <c r="O15" s="81">
        <v>2940000</v>
      </c>
      <c r="P15" s="122">
        <v>2115917</v>
      </c>
      <c r="Q15" s="81">
        <v>289577.5</v>
      </c>
      <c r="R15" s="81">
        <v>76552.5</v>
      </c>
      <c r="S15" s="25">
        <f t="shared" si="3"/>
        <v>5055917</v>
      </c>
    </row>
    <row r="16" spans="2:19">
      <c r="K16" s="18"/>
      <c r="L16" s="80">
        <v>2033</v>
      </c>
      <c r="M16" s="123">
        <v>2990000</v>
      </c>
      <c r="N16" s="123">
        <v>2050240</v>
      </c>
      <c r="O16" s="81">
        <v>2990000</v>
      </c>
      <c r="P16" s="123">
        <v>2050240</v>
      </c>
      <c r="Q16" s="81">
        <v>239165</v>
      </c>
      <c r="R16" s="81">
        <v>69540</v>
      </c>
      <c r="S16" s="25">
        <f t="shared" si="3"/>
        <v>5040240</v>
      </c>
    </row>
    <row r="17" spans="11:19">
      <c r="K17" s="18"/>
      <c r="L17" s="80">
        <v>2034</v>
      </c>
      <c r="M17" s="123">
        <v>3060000</v>
      </c>
      <c r="N17" s="123">
        <v>1982115</v>
      </c>
      <c r="O17" s="81">
        <v>3060000</v>
      </c>
      <c r="P17" s="123">
        <v>1982115</v>
      </c>
      <c r="Q17" s="81">
        <v>191952.5</v>
      </c>
      <c r="R17" s="81">
        <v>62102.5</v>
      </c>
      <c r="S17" s="25">
        <f t="shared" si="3"/>
        <v>5042115</v>
      </c>
    </row>
    <row r="18" spans="11:19">
      <c r="K18" s="18"/>
      <c r="L18" s="80">
        <v>2035</v>
      </c>
      <c r="M18" s="123">
        <v>3125000</v>
      </c>
      <c r="N18" s="123">
        <v>1909632</v>
      </c>
      <c r="O18" s="81">
        <v>3125000</v>
      </c>
      <c r="P18" s="123">
        <v>1909632</v>
      </c>
      <c r="Q18" s="81">
        <v>141202.5</v>
      </c>
      <c r="R18" s="81">
        <v>54452.5</v>
      </c>
      <c r="S18" s="25">
        <f t="shared" si="3"/>
        <v>5034632</v>
      </c>
    </row>
    <row r="19" spans="11:19">
      <c r="K19" s="18"/>
      <c r="L19" s="80">
        <v>2036</v>
      </c>
      <c r="M19" s="123">
        <v>3255000</v>
      </c>
      <c r="N19" s="81">
        <v>1833182</v>
      </c>
      <c r="O19" s="81">
        <v>3255000</v>
      </c>
      <c r="P19" s="123">
        <v>1833182</v>
      </c>
      <c r="Q19" s="81"/>
      <c r="R19" s="81"/>
      <c r="S19" s="25">
        <f t="shared" si="3"/>
        <v>5088182</v>
      </c>
    </row>
    <row r="20" spans="11:19">
      <c r="K20" s="18"/>
      <c r="L20" s="80">
        <v>2037</v>
      </c>
      <c r="M20" s="123">
        <v>3650000</v>
      </c>
      <c r="N20" s="81">
        <v>1736044</v>
      </c>
      <c r="O20" s="81">
        <v>3650000</v>
      </c>
      <c r="P20" s="123">
        <v>1736044</v>
      </c>
      <c r="Q20" s="81"/>
      <c r="R20" s="81"/>
      <c r="S20" s="25">
        <f t="shared" si="3"/>
        <v>5386044</v>
      </c>
    </row>
    <row r="21" spans="11:19">
      <c r="K21" s="18"/>
      <c r="L21" s="80">
        <v>2038</v>
      </c>
      <c r="M21" s="123">
        <v>3744000</v>
      </c>
      <c r="N21" s="81">
        <v>1625581</v>
      </c>
      <c r="O21" s="81">
        <v>3744000</v>
      </c>
      <c r="P21" s="123">
        <v>1625581</v>
      </c>
      <c r="Q21" s="81"/>
      <c r="R21" s="81"/>
      <c r="S21" s="25">
        <f t="shared" si="3"/>
        <v>5369581</v>
      </c>
    </row>
    <row r="22" spans="11:19">
      <c r="K22" s="18"/>
      <c r="L22" s="80">
        <v>2039</v>
      </c>
      <c r="M22" s="123">
        <v>4025000</v>
      </c>
      <c r="N22" s="81">
        <v>1512328</v>
      </c>
      <c r="O22" s="81">
        <v>4025000</v>
      </c>
      <c r="P22" s="123">
        <v>1512328</v>
      </c>
      <c r="Q22" s="81"/>
      <c r="R22" s="81"/>
      <c r="S22" s="25">
        <f t="shared" si="3"/>
        <v>5537328</v>
      </c>
    </row>
    <row r="23" spans="11:19">
      <c r="K23" s="18"/>
      <c r="L23" s="80">
        <v>2040</v>
      </c>
      <c r="M23" s="123">
        <v>4185000</v>
      </c>
      <c r="N23" s="81">
        <v>1389769</v>
      </c>
      <c r="O23" s="81">
        <v>4185000</v>
      </c>
      <c r="P23" s="123">
        <v>1389769</v>
      </c>
      <c r="Q23" s="81"/>
      <c r="R23" s="81"/>
      <c r="S23" s="25">
        <f t="shared" si="3"/>
        <v>5574769</v>
      </c>
    </row>
    <row r="24" spans="11:19">
      <c r="K24" s="18"/>
      <c r="L24" s="80">
        <v>2041</v>
      </c>
      <c r="M24" s="123">
        <v>4380000</v>
      </c>
      <c r="N24" s="81">
        <v>1262140</v>
      </c>
      <c r="O24" s="81">
        <v>4380000</v>
      </c>
      <c r="P24" s="123">
        <v>1262140</v>
      </c>
      <c r="Q24" s="81"/>
      <c r="R24" s="81"/>
      <c r="S24" s="25">
        <f t="shared" si="3"/>
        <v>5642140</v>
      </c>
    </row>
    <row r="25" spans="11:19">
      <c r="K25" s="18"/>
      <c r="L25" s="80">
        <v>2042</v>
      </c>
      <c r="M25" s="123">
        <v>4649000</v>
      </c>
      <c r="N25" s="81">
        <v>1126264</v>
      </c>
      <c r="O25" s="81">
        <v>4649000</v>
      </c>
      <c r="P25" s="123">
        <v>1126264</v>
      </c>
      <c r="Q25" s="81"/>
      <c r="R25" s="81"/>
      <c r="S25" s="25">
        <f t="shared" si="3"/>
        <v>5775264</v>
      </c>
    </row>
    <row r="26" spans="11:19">
      <c r="K26" s="18"/>
      <c r="L26" s="80">
        <v>2043</v>
      </c>
      <c r="M26" s="123">
        <v>4805000</v>
      </c>
      <c r="N26" s="81">
        <v>981474</v>
      </c>
      <c r="O26" s="81">
        <v>4805000</v>
      </c>
      <c r="P26" s="123">
        <v>981474</v>
      </c>
      <c r="Q26" s="81"/>
      <c r="R26" s="81"/>
      <c r="S26" s="25">
        <f t="shared" si="3"/>
        <v>5786474</v>
      </c>
    </row>
    <row r="27" spans="11:19">
      <c r="K27" s="18"/>
      <c r="L27" s="80">
        <v>2044</v>
      </c>
      <c r="M27" s="123">
        <v>2639000</v>
      </c>
      <c r="N27" s="81">
        <v>831753</v>
      </c>
      <c r="O27" s="81">
        <v>2639000</v>
      </c>
      <c r="P27" s="123">
        <v>831753</v>
      </c>
      <c r="Q27" s="81"/>
      <c r="R27" s="81"/>
      <c r="S27" s="25">
        <f t="shared" si="3"/>
        <v>3470753</v>
      </c>
    </row>
    <row r="28" spans="11:19">
      <c r="K28" s="18"/>
      <c r="L28" s="80">
        <v>2045</v>
      </c>
      <c r="M28" s="123">
        <v>2728000</v>
      </c>
      <c r="N28" s="81">
        <v>745738</v>
      </c>
      <c r="O28" s="81">
        <v>2728000</v>
      </c>
      <c r="P28" s="123">
        <v>745738</v>
      </c>
      <c r="Q28" s="81"/>
      <c r="R28" s="81"/>
      <c r="S28" s="25">
        <f t="shared" si="3"/>
        <v>3473738</v>
      </c>
    </row>
    <row r="29" spans="11:19">
      <c r="K29" s="18"/>
      <c r="L29" s="80">
        <v>2046</v>
      </c>
      <c r="M29" s="123">
        <v>2810000</v>
      </c>
      <c r="N29" s="81">
        <v>656808</v>
      </c>
      <c r="O29" s="81">
        <v>2810000</v>
      </c>
      <c r="P29" s="123">
        <v>656808</v>
      </c>
      <c r="Q29" s="81"/>
      <c r="R29" s="81"/>
      <c r="S29" s="25">
        <f t="shared" si="3"/>
        <v>3466808</v>
      </c>
    </row>
    <row r="30" spans="11:19">
      <c r="K30" s="18"/>
      <c r="L30" s="80">
        <v>2047</v>
      </c>
      <c r="M30" s="123">
        <v>2990000</v>
      </c>
      <c r="N30" s="81">
        <v>551733</v>
      </c>
      <c r="O30" s="81">
        <v>2990000</v>
      </c>
      <c r="P30" s="123">
        <v>551733</v>
      </c>
      <c r="Q30" s="81"/>
      <c r="R30" s="81"/>
      <c r="S30" s="25">
        <f t="shared" si="3"/>
        <v>3541733</v>
      </c>
    </row>
    <row r="31" spans="11:19">
      <c r="K31" s="18"/>
      <c r="L31" s="80">
        <v>2048</v>
      </c>
      <c r="M31" s="123">
        <v>3205000</v>
      </c>
      <c r="N31" s="81">
        <v>440083</v>
      </c>
      <c r="O31" s="81">
        <v>3205000</v>
      </c>
      <c r="P31" s="123">
        <v>440083</v>
      </c>
      <c r="Q31" s="81"/>
      <c r="R31" s="81"/>
      <c r="S31" s="25">
        <f t="shared" si="3"/>
        <v>3645083</v>
      </c>
    </row>
    <row r="32" spans="11:19">
      <c r="K32" s="18"/>
      <c r="L32" s="80">
        <v>2049</v>
      </c>
      <c r="M32" s="123">
        <v>3315000</v>
      </c>
      <c r="N32" s="81">
        <v>320633</v>
      </c>
      <c r="O32" s="81">
        <v>3315000</v>
      </c>
      <c r="P32" s="123">
        <v>320633</v>
      </c>
      <c r="Q32" s="81"/>
      <c r="R32" s="81"/>
      <c r="S32" s="25">
        <f t="shared" si="3"/>
        <v>3635633</v>
      </c>
    </row>
    <row r="33" spans="2:20">
      <c r="K33" s="18"/>
      <c r="L33" s="80">
        <v>2050</v>
      </c>
      <c r="M33" s="123">
        <v>3425000</v>
      </c>
      <c r="N33" s="81">
        <v>197033</v>
      </c>
      <c r="O33" s="81">
        <v>3425000</v>
      </c>
      <c r="P33" s="123">
        <v>197033</v>
      </c>
      <c r="Q33" s="81"/>
      <c r="R33" s="81"/>
      <c r="S33" s="25">
        <f t="shared" si="3"/>
        <v>3622033</v>
      </c>
    </row>
    <row r="34" spans="2:20">
      <c r="K34" s="18"/>
      <c r="L34" s="80">
        <v>2051</v>
      </c>
      <c r="M34" s="123">
        <v>1979510</v>
      </c>
      <c r="N34" s="81">
        <v>69279</v>
      </c>
      <c r="O34" s="81">
        <v>1979510</v>
      </c>
      <c r="P34" s="123">
        <v>69279</v>
      </c>
      <c r="Q34" s="81"/>
      <c r="R34" s="81"/>
      <c r="S34" s="25">
        <f t="shared" si="3"/>
        <v>2048789</v>
      </c>
    </row>
    <row r="35" spans="2:20">
      <c r="K35" s="18"/>
    </row>
    <row r="36" spans="2:20">
      <c r="K36" s="18"/>
      <c r="L36" s="89" t="s">
        <v>43</v>
      </c>
      <c r="M36" s="90">
        <f t="shared" ref="M36:S36" si="4">SUM(M4:M34)</f>
        <v>95352510</v>
      </c>
      <c r="N36" s="90">
        <f t="shared" si="4"/>
        <v>49512255</v>
      </c>
      <c r="O36" s="90">
        <f t="shared" si="4"/>
        <v>95352510</v>
      </c>
      <c r="P36" s="90">
        <f t="shared" si="4"/>
        <v>49512255</v>
      </c>
      <c r="Q36" s="90">
        <f t="shared" si="4"/>
        <v>10341098.15</v>
      </c>
      <c r="R36" s="90">
        <f t="shared" si="4"/>
        <v>1482625</v>
      </c>
      <c r="S36" s="90">
        <f t="shared" si="4"/>
        <v>144864765</v>
      </c>
    </row>
    <row r="37" spans="2:20">
      <c r="K37" s="18"/>
    </row>
    <row r="38" spans="2:20" ht="7.5" customHeight="1">
      <c r="B38" s="19"/>
      <c r="C38" s="18"/>
      <c r="D38" s="18"/>
      <c r="E38" s="18"/>
      <c r="F38" s="18"/>
      <c r="K38" s="18"/>
    </row>
    <row r="39" spans="2:20">
      <c r="B39" s="26"/>
      <c r="C39" s="18"/>
      <c r="D39" s="18"/>
      <c r="E39" s="18"/>
      <c r="F39" s="18"/>
      <c r="K39" s="18"/>
    </row>
    <row r="40" spans="2:20">
      <c r="B40" s="19"/>
      <c r="C40" s="18"/>
      <c r="D40" s="18"/>
      <c r="E40" s="18"/>
      <c r="F40" s="18"/>
      <c r="K40" s="18"/>
    </row>
    <row r="41" spans="2:20">
      <c r="K41"/>
      <c r="L41"/>
      <c r="M41"/>
      <c r="N41"/>
      <c r="O41"/>
      <c r="P41"/>
      <c r="Q41"/>
      <c r="R41"/>
      <c r="S41"/>
    </row>
    <row r="42" spans="2:20">
      <c r="K42"/>
      <c r="L42"/>
      <c r="M42"/>
      <c r="N42"/>
      <c r="O42"/>
      <c r="P42"/>
      <c r="Q42"/>
      <c r="R42"/>
      <c r="S42"/>
    </row>
    <row r="43" spans="2:20">
      <c r="K43"/>
      <c r="L43"/>
      <c r="M43"/>
      <c r="N43"/>
      <c r="O43"/>
      <c r="P43"/>
      <c r="Q43"/>
      <c r="R43"/>
      <c r="S43"/>
    </row>
    <row r="44" spans="2:20">
      <c r="K44"/>
      <c r="L44"/>
      <c r="M44"/>
      <c r="N44"/>
      <c r="O44"/>
      <c r="P44"/>
      <c r="Q44"/>
      <c r="R44"/>
      <c r="S44"/>
    </row>
    <row r="45" spans="2:20">
      <c r="K45"/>
      <c r="L45"/>
      <c r="M45"/>
      <c r="N45"/>
      <c r="O45"/>
      <c r="P45"/>
      <c r="Q45"/>
      <c r="R45"/>
      <c r="S45"/>
      <c r="T45" s="24"/>
    </row>
    <row r="46" spans="2:20">
      <c r="K46" s="18"/>
    </row>
    <row r="47" spans="2:20">
      <c r="K47" s="18"/>
    </row>
    <row r="48" spans="2:20">
      <c r="F48" s="18"/>
      <c r="K48" s="18"/>
    </row>
    <row r="49" spans="2:31">
      <c r="F49" s="18"/>
      <c r="K49" s="18"/>
    </row>
    <row r="50" spans="2:31">
      <c r="B50" s="125"/>
      <c r="F50" s="18"/>
      <c r="K50" s="18"/>
    </row>
    <row r="51" spans="2:31">
      <c r="F51" s="18"/>
      <c r="K51" s="18"/>
    </row>
    <row r="52" spans="2:31">
      <c r="F52" s="18"/>
      <c r="K52" s="18"/>
    </row>
    <row r="53" spans="2:31">
      <c r="F53" s="18"/>
      <c r="G53" s="18"/>
      <c r="H53" s="18"/>
      <c r="I53" s="18"/>
      <c r="J53" s="18"/>
      <c r="K53" s="18"/>
    </row>
    <row r="54" spans="2:31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</row>
    <row r="55" spans="2:31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</row>
    <row r="56" spans="2:31"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</row>
    <row r="57" spans="2:31">
      <c r="B57" s="18"/>
      <c r="C57" s="18"/>
      <c r="D57" s="18"/>
      <c r="E57" s="18"/>
      <c r="F57" s="18"/>
      <c r="G57" s="18"/>
      <c r="H57" s="18"/>
      <c r="I57" s="18"/>
      <c r="J57" s="18"/>
      <c r="K57" s="18"/>
      <c r="S57" s="18"/>
      <c r="T57" s="18"/>
      <c r="AA57" s="18"/>
      <c r="AB57" s="18"/>
    </row>
    <row r="58" spans="2:31"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</row>
    <row r="59" spans="2:31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</row>
    <row r="60" spans="2:31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</row>
    <row r="61" spans="2:31"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</row>
    <row r="62" spans="2:31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</row>
    <row r="63" spans="2:31"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</row>
    <row r="64" spans="2:31"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</row>
    <row r="65" spans="2:31"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</row>
    <row r="66" spans="2:31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</row>
    <row r="67" spans="2:31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</row>
    <row r="68" spans="2:31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</row>
    <row r="69" spans="2:31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</row>
    <row r="70" spans="2:31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</row>
    <row r="71" spans="2:31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</row>
    <row r="72" spans="2:31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</row>
    <row r="73" spans="2:31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</row>
    <row r="74" spans="2:31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</row>
    <row r="75" spans="2:31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</row>
    <row r="76" spans="2:31"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</row>
    <row r="77" spans="2:31"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</row>
    <row r="78" spans="2:31"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</row>
    <row r="79" spans="2:31"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</row>
    <row r="80" spans="2:31"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</row>
    <row r="81" spans="2:31"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</row>
    <row r="82" spans="2:31"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</row>
  </sheetData>
  <mergeCells count="2">
    <mergeCell ref="L1:S1"/>
    <mergeCell ref="L2:S2"/>
  </mergeCells>
  <pageMargins left="0.7" right="0.7" top="0.75" bottom="0.75" header="0.3" footer="0.3"/>
  <pageSetup scale="37" pageOrder="overThenDown" orientation="landscape" cellComments="asDisplayed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I249"/>
  <sheetViews>
    <sheetView zoomScaleNormal="100" workbookViewId="0"/>
  </sheetViews>
  <sheetFormatPr defaultColWidth="9.109375" defaultRowHeight="14.4"/>
  <cols>
    <col min="1" max="1" width="9.109375" style="17"/>
    <col min="2" max="2" width="5.88671875" style="51" customWidth="1"/>
    <col min="3" max="3" width="7" style="51" bestFit="1" customWidth="1"/>
    <col min="4" max="4" width="18.44140625" style="51" bestFit="1" customWidth="1"/>
    <col min="5" max="5" width="9.6640625" style="51" customWidth="1"/>
    <col min="6" max="6" width="10.5546875" style="51" hidden="1" customWidth="1"/>
    <col min="7" max="7" width="17" style="51" bestFit="1" customWidth="1"/>
    <col min="8" max="8" width="16.33203125" style="51" bestFit="1" customWidth="1"/>
    <col min="9" max="9" width="16.88671875" style="51" bestFit="1" customWidth="1"/>
    <col min="10" max="16384" width="9.109375" style="17"/>
  </cols>
  <sheetData>
    <row r="2" spans="2:9">
      <c r="B2" s="232" t="s">
        <v>34</v>
      </c>
      <c r="C2" s="232"/>
      <c r="D2" s="232"/>
      <c r="E2" s="232"/>
      <c r="F2" s="232"/>
      <c r="G2" s="232"/>
      <c r="H2" s="232"/>
      <c r="I2" s="232"/>
    </row>
    <row r="3" spans="2:9">
      <c r="B3" s="232" t="s">
        <v>23</v>
      </c>
      <c r="C3" s="232"/>
      <c r="D3" s="232"/>
      <c r="E3" s="232"/>
      <c r="F3" s="232"/>
      <c r="G3" s="232"/>
      <c r="H3" s="232"/>
      <c r="I3" s="232"/>
    </row>
    <row r="4" spans="2:9">
      <c r="B4" s="232" t="s">
        <v>56</v>
      </c>
      <c r="C4" s="232"/>
      <c r="D4" s="232"/>
      <c r="E4" s="232"/>
      <c r="F4" s="232"/>
      <c r="G4" s="232"/>
      <c r="H4" s="232"/>
      <c r="I4" s="232"/>
    </row>
    <row r="5" spans="2:9">
      <c r="B5" s="232" t="s">
        <v>57</v>
      </c>
      <c r="C5" s="232"/>
      <c r="D5" s="232"/>
      <c r="E5" s="232"/>
      <c r="F5" s="232"/>
      <c r="G5" s="232"/>
      <c r="H5" s="232"/>
      <c r="I5" s="232"/>
    </row>
    <row r="6" spans="2:9">
      <c r="B6" s="63" t="s">
        <v>54</v>
      </c>
      <c r="C6" s="52"/>
      <c r="D6" s="52"/>
      <c r="E6" s="52"/>
      <c r="F6" s="52"/>
      <c r="G6" s="52"/>
      <c r="H6" s="52"/>
      <c r="I6" s="52"/>
    </row>
    <row r="7" spans="2:9">
      <c r="B7" s="63" t="s">
        <v>55</v>
      </c>
      <c r="C7" s="64"/>
      <c r="D7" s="64"/>
      <c r="E7" s="64"/>
      <c r="F7" s="64"/>
      <c r="G7" s="64"/>
      <c r="H7" s="64"/>
      <c r="I7" s="64"/>
    </row>
    <row r="8" spans="2:9">
      <c r="B8" s="56"/>
      <c r="C8" s="57"/>
      <c r="D8" s="53"/>
      <c r="E8" s="54"/>
      <c r="F8" s="55" t="s">
        <v>15</v>
      </c>
      <c r="G8" s="53"/>
      <c r="H8" s="53"/>
      <c r="I8" s="53"/>
    </row>
    <row r="9" spans="2:9">
      <c r="B9" s="233" t="s">
        <v>19</v>
      </c>
      <c r="C9" s="233"/>
      <c r="D9" s="58" t="s">
        <v>14</v>
      </c>
      <c r="E9" s="59" t="s">
        <v>20</v>
      </c>
      <c r="F9" s="58" t="s">
        <v>21</v>
      </c>
      <c r="G9" s="58" t="s">
        <v>15</v>
      </c>
      <c r="H9" s="58" t="s">
        <v>16</v>
      </c>
      <c r="I9" s="58" t="s">
        <v>22</v>
      </c>
    </row>
    <row r="11" spans="2:9">
      <c r="B11" s="65" t="s">
        <v>52</v>
      </c>
      <c r="C11" s="51">
        <v>2021</v>
      </c>
      <c r="D11" s="187"/>
      <c r="E11" s="121"/>
      <c r="F11" s="91">
        <f>ROUND(+D11*E11/2,2)</f>
        <v>0</v>
      </c>
      <c r="G11" s="187">
        <v>95725</v>
      </c>
      <c r="H11" s="187">
        <f t="shared" ref="H11:H15" si="0">+G11+D11</f>
        <v>95725</v>
      </c>
      <c r="I11" s="187"/>
    </row>
    <row r="12" spans="2:9">
      <c r="B12" s="65" t="s">
        <v>53</v>
      </c>
      <c r="C12" s="46"/>
      <c r="D12" s="187">
        <v>1305000</v>
      </c>
      <c r="E12" s="121">
        <v>0.04</v>
      </c>
      <c r="F12" s="91"/>
      <c r="G12" s="187">
        <f>+G11-F11</f>
        <v>95725</v>
      </c>
      <c r="H12" s="187">
        <f t="shared" si="0"/>
        <v>1400725</v>
      </c>
      <c r="I12" s="187">
        <f>H11+H12</f>
        <v>1496450</v>
      </c>
    </row>
    <row r="13" spans="2:9">
      <c r="B13" s="65" t="s">
        <v>52</v>
      </c>
      <c r="C13" s="46">
        <v>2022</v>
      </c>
      <c r="D13" s="187"/>
      <c r="E13" s="121"/>
      <c r="F13" s="91">
        <f>ROUND(+D13*E13/2,2)</f>
        <v>0</v>
      </c>
      <c r="G13" s="187">
        <v>69625</v>
      </c>
      <c r="H13" s="187">
        <f>+G13+D13</f>
        <v>69625</v>
      </c>
      <c r="I13" s="187"/>
    </row>
    <row r="14" spans="2:9">
      <c r="B14" s="65" t="s">
        <v>53</v>
      </c>
      <c r="C14" s="46"/>
      <c r="D14" s="187">
        <v>1360000</v>
      </c>
      <c r="E14" s="121">
        <v>0.04</v>
      </c>
      <c r="F14" s="91"/>
      <c r="G14" s="187">
        <f>+G13-F13</f>
        <v>69625</v>
      </c>
      <c r="H14" s="187">
        <f t="shared" si="0"/>
        <v>1429625</v>
      </c>
      <c r="I14" s="187">
        <f>H13+H14</f>
        <v>1499250</v>
      </c>
    </row>
    <row r="15" spans="2:9">
      <c r="B15" s="65" t="s">
        <v>52</v>
      </c>
      <c r="C15" s="46">
        <v>2023</v>
      </c>
      <c r="D15" s="185"/>
      <c r="E15" s="121"/>
      <c r="F15" s="91">
        <f>ROUND(+D15*E15/2,2)</f>
        <v>0</v>
      </c>
      <c r="G15" s="187">
        <v>35625</v>
      </c>
      <c r="H15" s="187">
        <f t="shared" si="0"/>
        <v>35625</v>
      </c>
      <c r="I15" s="187"/>
    </row>
    <row r="16" spans="2:9">
      <c r="B16" s="65" t="s">
        <v>53</v>
      </c>
      <c r="D16" s="187">
        <v>1425000</v>
      </c>
      <c r="E16" s="121">
        <v>0.05</v>
      </c>
      <c r="F16" s="91"/>
      <c r="G16" s="187">
        <f>+G15-F15</f>
        <v>35625</v>
      </c>
      <c r="H16" s="187">
        <f>+G16+D16</f>
        <v>1460625</v>
      </c>
      <c r="I16" s="187">
        <f>H15+H16</f>
        <v>1496250</v>
      </c>
    </row>
    <row r="17" spans="2:9" ht="6.75" customHeight="1">
      <c r="B17" s="65"/>
      <c r="C17" s="44"/>
      <c r="D17" s="186"/>
      <c r="E17" s="45"/>
      <c r="F17" s="47"/>
      <c r="G17" s="186"/>
      <c r="H17" s="186"/>
      <c r="I17" s="186"/>
    </row>
    <row r="18" spans="2:9" ht="6.75" customHeight="1">
      <c r="B18" s="65"/>
      <c r="C18" s="44"/>
      <c r="D18" s="188"/>
      <c r="E18" s="45"/>
      <c r="F18" s="49"/>
      <c r="G18" s="188"/>
      <c r="H18" s="188"/>
      <c r="I18" s="188"/>
    </row>
    <row r="19" spans="2:9">
      <c r="B19" s="48"/>
      <c r="C19" s="48"/>
      <c r="D19" s="189">
        <f>SUM(D11:D17)</f>
        <v>4090000</v>
      </c>
      <c r="E19" s="94"/>
      <c r="F19" s="93">
        <f>SUM(F11:F17)</f>
        <v>0</v>
      </c>
      <c r="G19" s="189">
        <f>SUM(G11:G17)</f>
        <v>401950</v>
      </c>
      <c r="H19" s="189">
        <f>SUM(H11:H17)</f>
        <v>4491950</v>
      </c>
      <c r="I19" s="189">
        <f>SUM(I11:I17)</f>
        <v>4491950</v>
      </c>
    </row>
    <row r="20" spans="2:9">
      <c r="B20" s="48"/>
      <c r="C20" s="48"/>
      <c r="D20" s="49"/>
      <c r="E20" s="50"/>
      <c r="F20" s="49"/>
      <c r="G20" s="49"/>
      <c r="H20" s="49"/>
      <c r="I20" s="49"/>
    </row>
    <row r="21" spans="2:9">
      <c r="B21" s="67" t="s">
        <v>24</v>
      </c>
      <c r="C21" s="28"/>
      <c r="D21" s="28"/>
      <c r="E21" s="68"/>
      <c r="F21" s="69"/>
      <c r="G21" s="68">
        <v>61600000</v>
      </c>
      <c r="H21" s="69"/>
      <c r="I21" s="70"/>
    </row>
    <row r="22" spans="2:9">
      <c r="B22" s="71" t="s">
        <v>25</v>
      </c>
      <c r="C22" s="72"/>
      <c r="D22" s="15"/>
      <c r="E22" s="60"/>
      <c r="F22" s="61"/>
      <c r="G22" s="66">
        <f>G21-G23</f>
        <v>61600000</v>
      </c>
      <c r="H22" s="61"/>
      <c r="I22" s="73"/>
    </row>
    <row r="23" spans="2:9">
      <c r="B23" s="74" t="s">
        <v>26</v>
      </c>
      <c r="C23" s="75"/>
      <c r="D23" s="27"/>
      <c r="E23" s="76"/>
      <c r="F23" s="62"/>
      <c r="G23" s="77">
        <v>0</v>
      </c>
      <c r="H23" s="62"/>
      <c r="I23" s="78"/>
    </row>
    <row r="24" spans="2:9">
      <c r="B24" s="79"/>
      <c r="C24" s="72"/>
      <c r="D24" s="15"/>
      <c r="E24" s="60"/>
      <c r="F24" s="61"/>
      <c r="G24" s="66"/>
      <c r="H24" s="61"/>
      <c r="I24" s="61"/>
    </row>
    <row r="26" spans="2:9">
      <c r="B26" s="232" t="s">
        <v>34</v>
      </c>
      <c r="C26" s="232"/>
      <c r="D26" s="232"/>
      <c r="E26" s="232"/>
      <c r="F26" s="232"/>
      <c r="G26" s="232"/>
      <c r="H26" s="232"/>
      <c r="I26" s="232"/>
    </row>
    <row r="27" spans="2:9">
      <c r="B27" s="232" t="s">
        <v>23</v>
      </c>
      <c r="C27" s="232"/>
      <c r="D27" s="232"/>
      <c r="E27" s="232"/>
      <c r="F27" s="232"/>
      <c r="G27" s="232"/>
      <c r="H27" s="232"/>
      <c r="I27" s="232"/>
    </row>
    <row r="28" spans="2:9">
      <c r="B28" s="232" t="s">
        <v>58</v>
      </c>
      <c r="C28" s="232"/>
      <c r="D28" s="232"/>
      <c r="E28" s="232"/>
      <c r="F28" s="232"/>
      <c r="G28" s="232"/>
      <c r="H28" s="232"/>
      <c r="I28" s="232"/>
    </row>
    <row r="29" spans="2:9">
      <c r="B29" s="232" t="s">
        <v>59</v>
      </c>
      <c r="C29" s="232"/>
      <c r="D29" s="232"/>
      <c r="E29" s="232"/>
      <c r="F29" s="232"/>
      <c r="G29" s="232"/>
      <c r="H29" s="232"/>
      <c r="I29" s="232"/>
    </row>
    <row r="30" spans="2:9">
      <c r="B30" s="63" t="s">
        <v>60</v>
      </c>
      <c r="C30" s="52"/>
      <c r="D30" s="52"/>
      <c r="E30" s="52"/>
      <c r="F30" s="52"/>
      <c r="G30" s="52"/>
      <c r="H30" s="52"/>
      <c r="I30" s="52"/>
    </row>
    <row r="31" spans="2:9">
      <c r="B31" s="63" t="s">
        <v>61</v>
      </c>
      <c r="C31" s="64"/>
      <c r="D31" s="64"/>
      <c r="E31" s="64"/>
      <c r="F31" s="64"/>
      <c r="G31" s="64"/>
      <c r="H31" s="64"/>
      <c r="I31" s="64"/>
    </row>
    <row r="32" spans="2:9">
      <c r="B32" s="56"/>
      <c r="C32" s="57"/>
      <c r="D32" s="53"/>
      <c r="E32" s="54"/>
      <c r="F32" s="55" t="s">
        <v>15</v>
      </c>
      <c r="G32" s="53"/>
      <c r="H32" s="53"/>
      <c r="I32" s="53"/>
    </row>
    <row r="33" spans="2:9">
      <c r="B33" s="233" t="s">
        <v>19</v>
      </c>
      <c r="C33" s="233"/>
      <c r="D33" s="58" t="s">
        <v>14</v>
      </c>
      <c r="E33" s="59" t="s">
        <v>20</v>
      </c>
      <c r="F33" s="58" t="s">
        <v>21</v>
      </c>
      <c r="G33" s="58" t="s">
        <v>15</v>
      </c>
      <c r="H33" s="58" t="s">
        <v>16</v>
      </c>
      <c r="I33" s="58" t="s">
        <v>22</v>
      </c>
    </row>
    <row r="35" spans="2:9">
      <c r="B35" s="65"/>
      <c r="C35" s="46"/>
      <c r="D35" s="91"/>
      <c r="E35" s="121"/>
      <c r="F35" s="91">
        <f t="shared" ref="F35" si="1">ROUND(+D35*E35/2,2)</f>
        <v>0</v>
      </c>
      <c r="G35" s="91"/>
      <c r="H35" s="91"/>
      <c r="I35" s="91"/>
    </row>
    <row r="36" spans="2:9">
      <c r="B36" s="65" t="s">
        <v>53</v>
      </c>
      <c r="C36" s="46">
        <v>2021</v>
      </c>
      <c r="D36" s="91"/>
      <c r="E36" s="121">
        <v>3.5000000000000003E-2</v>
      </c>
      <c r="F36" s="91"/>
      <c r="G36" s="91">
        <v>409106.43</v>
      </c>
      <c r="H36" s="91">
        <f t="shared" ref="H36:H96" si="2">+G36+D36</f>
        <v>409106.43</v>
      </c>
      <c r="I36" s="91">
        <f>H35+H36</f>
        <v>409106.43</v>
      </c>
    </row>
    <row r="37" spans="2:9">
      <c r="B37" s="65" t="s">
        <v>52</v>
      </c>
      <c r="D37" s="91"/>
      <c r="E37" s="121"/>
      <c r="F37" s="91">
        <f t="shared" ref="F37" si="3">ROUND(+D37*E37/2,2)</f>
        <v>0</v>
      </c>
      <c r="G37" s="91">
        <f t="shared" ref="G37:G46" si="4">+G36-F36</f>
        <v>409106.43</v>
      </c>
      <c r="H37" s="91">
        <f t="shared" si="2"/>
        <v>409106.43</v>
      </c>
      <c r="I37" s="91"/>
    </row>
    <row r="38" spans="2:9">
      <c r="B38" s="65" t="s">
        <v>53</v>
      </c>
      <c r="C38" s="46">
        <v>2022</v>
      </c>
      <c r="D38" s="91"/>
      <c r="E38" s="121">
        <v>3.5000000000000003E-2</v>
      </c>
      <c r="F38" s="91"/>
      <c r="G38" s="91">
        <f t="shared" si="4"/>
        <v>409106.43</v>
      </c>
      <c r="H38" s="91">
        <f t="shared" si="2"/>
        <v>409106.43</v>
      </c>
      <c r="I38" s="91">
        <f>H37+H38</f>
        <v>818212.86</v>
      </c>
    </row>
    <row r="39" spans="2:9">
      <c r="B39" s="65" t="s">
        <v>52</v>
      </c>
      <c r="D39" s="91"/>
      <c r="E39" s="121"/>
      <c r="F39" s="91">
        <f t="shared" ref="F39" si="5">ROUND(+D39*E39/2,2)</f>
        <v>0</v>
      </c>
      <c r="G39" s="91">
        <f t="shared" si="4"/>
        <v>409106.43</v>
      </c>
      <c r="H39" s="91">
        <f t="shared" si="2"/>
        <v>409106.43</v>
      </c>
      <c r="I39" s="91"/>
    </row>
    <row r="40" spans="2:9">
      <c r="B40" s="65" t="s">
        <v>53</v>
      </c>
      <c r="C40" s="46">
        <v>2023</v>
      </c>
      <c r="D40" s="91"/>
      <c r="E40" s="121">
        <v>3.5000000000000003E-2</v>
      </c>
      <c r="F40" s="91"/>
      <c r="G40" s="91">
        <f t="shared" ref="G40" si="6">+G39-F39</f>
        <v>409106.43</v>
      </c>
      <c r="H40" s="91">
        <f t="shared" si="2"/>
        <v>409106.43</v>
      </c>
      <c r="I40" s="91">
        <f>H39+H40</f>
        <v>818212.86</v>
      </c>
    </row>
    <row r="41" spans="2:9">
      <c r="B41" s="65" t="s">
        <v>52</v>
      </c>
      <c r="D41" s="92"/>
      <c r="E41" s="121"/>
      <c r="F41" s="91">
        <f t="shared" ref="F41" si="7">ROUND(+D41*E41/2,2)</f>
        <v>0</v>
      </c>
      <c r="G41" s="91">
        <f t="shared" si="4"/>
        <v>409106.43</v>
      </c>
      <c r="H41" s="91">
        <f t="shared" si="2"/>
        <v>409106.43</v>
      </c>
      <c r="I41" s="91"/>
    </row>
    <row r="42" spans="2:9">
      <c r="B42" s="65" t="s">
        <v>53</v>
      </c>
      <c r="C42" s="46">
        <v>2024</v>
      </c>
      <c r="D42" s="91"/>
      <c r="E42" s="121">
        <v>3.5000000000000003E-2</v>
      </c>
      <c r="F42" s="91"/>
      <c r="G42" s="91">
        <f t="shared" ref="G42" si="8">+G41-F41</f>
        <v>409106.43</v>
      </c>
      <c r="H42" s="91">
        <f t="shared" si="2"/>
        <v>409106.43</v>
      </c>
      <c r="I42" s="91">
        <f>H41+H42</f>
        <v>818212.86</v>
      </c>
    </row>
    <row r="43" spans="2:9">
      <c r="B43" s="65" t="s">
        <v>52</v>
      </c>
      <c r="D43" s="92"/>
      <c r="E43" s="121"/>
      <c r="F43" s="91">
        <f>ROUND(+D43*E43/2,2)</f>
        <v>0</v>
      </c>
      <c r="G43" s="91">
        <f t="shared" si="4"/>
        <v>409106.43</v>
      </c>
      <c r="H43" s="91">
        <f t="shared" si="2"/>
        <v>409106.43</v>
      </c>
      <c r="I43" s="91"/>
    </row>
    <row r="44" spans="2:9">
      <c r="B44" s="65" t="s">
        <v>53</v>
      </c>
      <c r="C44" s="46">
        <v>2025</v>
      </c>
      <c r="D44" s="91"/>
      <c r="E44" s="121">
        <v>3.5000000000000003E-2</v>
      </c>
      <c r="F44" s="91"/>
      <c r="G44" s="91">
        <f t="shared" si="4"/>
        <v>409106.43</v>
      </c>
      <c r="H44" s="91">
        <f t="shared" si="2"/>
        <v>409106.43</v>
      </c>
      <c r="I44" s="91">
        <f>H43+H44</f>
        <v>818212.86</v>
      </c>
    </row>
    <row r="45" spans="2:9">
      <c r="B45" s="65" t="s">
        <v>52</v>
      </c>
      <c r="D45" s="92"/>
      <c r="E45" s="121"/>
      <c r="F45" s="91">
        <f>ROUND(+D45*E45/2,2)</f>
        <v>0</v>
      </c>
      <c r="G45" s="91">
        <f t="shared" si="4"/>
        <v>409106.43</v>
      </c>
      <c r="H45" s="91">
        <f t="shared" si="2"/>
        <v>409106.43</v>
      </c>
      <c r="I45" s="91"/>
    </row>
    <row r="46" spans="2:9">
      <c r="B46" s="65" t="s">
        <v>53</v>
      </c>
      <c r="C46" s="46">
        <v>2026</v>
      </c>
      <c r="D46" s="91">
        <v>210000</v>
      </c>
      <c r="E46" s="121">
        <v>3.5000000000000003E-2</v>
      </c>
      <c r="F46" s="91"/>
      <c r="G46" s="91">
        <f t="shared" si="4"/>
        <v>409106.43</v>
      </c>
      <c r="H46" s="91">
        <f t="shared" si="2"/>
        <v>619106.42999999993</v>
      </c>
      <c r="I46" s="91">
        <f>H45+H46</f>
        <v>1028212.8599999999</v>
      </c>
    </row>
    <row r="47" spans="2:9">
      <c r="B47" s="65" t="s">
        <v>52</v>
      </c>
      <c r="D47" s="92"/>
      <c r="E47" s="121"/>
      <c r="F47" s="91">
        <f>ROUND(+D47*E47/2,2)</f>
        <v>0</v>
      </c>
      <c r="G47" s="91">
        <v>405431.43</v>
      </c>
      <c r="H47" s="91">
        <f t="shared" si="2"/>
        <v>405431.43</v>
      </c>
      <c r="I47" s="91"/>
    </row>
    <row r="48" spans="2:9">
      <c r="B48" s="65" t="s">
        <v>53</v>
      </c>
      <c r="C48" s="46">
        <v>2027</v>
      </c>
      <c r="D48" s="91">
        <v>212000</v>
      </c>
      <c r="E48" s="121">
        <v>3.5000000000000003E-2</v>
      </c>
      <c r="F48" s="91"/>
      <c r="G48" s="91">
        <v>405431.43</v>
      </c>
      <c r="H48" s="91">
        <f t="shared" si="2"/>
        <v>617431.42999999993</v>
      </c>
      <c r="I48" s="91">
        <f>H47+H48</f>
        <v>1022862.8599999999</v>
      </c>
    </row>
    <row r="49" spans="2:9">
      <c r="B49" s="65" t="s">
        <v>52</v>
      </c>
      <c r="D49" s="92"/>
      <c r="E49" s="121"/>
      <c r="F49" s="91">
        <f>ROUND(+D49*E49/2,2)</f>
        <v>0</v>
      </c>
      <c r="G49" s="91">
        <v>401721.43</v>
      </c>
      <c r="H49" s="91">
        <f t="shared" si="2"/>
        <v>401721.43</v>
      </c>
      <c r="I49" s="91"/>
    </row>
    <row r="50" spans="2:9">
      <c r="B50" s="65" t="s">
        <v>53</v>
      </c>
      <c r="C50" s="46">
        <v>2028</v>
      </c>
      <c r="D50" s="91">
        <v>232000</v>
      </c>
      <c r="E50" s="121">
        <v>3.5000000000000003E-2</v>
      </c>
      <c r="F50" s="91"/>
      <c r="G50" s="91">
        <f t="shared" ref="G50:G96" si="9">+G49-F49</f>
        <v>401721.43</v>
      </c>
      <c r="H50" s="91">
        <f t="shared" si="2"/>
        <v>633721.42999999993</v>
      </c>
      <c r="I50" s="91">
        <f>H49+H50</f>
        <v>1035442.8599999999</v>
      </c>
    </row>
    <row r="51" spans="2:9">
      <c r="B51" s="65" t="s">
        <v>52</v>
      </c>
      <c r="D51" s="92"/>
      <c r="E51" s="121"/>
      <c r="F51" s="91">
        <f>ROUND(+D51*E51/2,2)</f>
        <v>0</v>
      </c>
      <c r="G51" s="91">
        <v>397661.43</v>
      </c>
      <c r="H51" s="91">
        <f t="shared" si="2"/>
        <v>397661.43</v>
      </c>
      <c r="I51" s="91"/>
    </row>
    <row r="52" spans="2:9">
      <c r="B52" s="65" t="s">
        <v>53</v>
      </c>
      <c r="C52" s="46">
        <v>2029</v>
      </c>
      <c r="D52" s="91">
        <v>255000</v>
      </c>
      <c r="E52" s="121">
        <v>3.5000000000000003E-2</v>
      </c>
      <c r="F52" s="91"/>
      <c r="G52" s="91">
        <f t="shared" si="9"/>
        <v>397661.43</v>
      </c>
      <c r="H52" s="91">
        <f t="shared" si="2"/>
        <v>652661.42999999993</v>
      </c>
      <c r="I52" s="91">
        <f>H51+H52</f>
        <v>1050322.8599999999</v>
      </c>
    </row>
    <row r="53" spans="2:9">
      <c r="B53" s="65" t="s">
        <v>52</v>
      </c>
      <c r="D53" s="92"/>
      <c r="E53" s="121"/>
      <c r="F53" s="91">
        <f>ROUND(+D53*E53/2,2)</f>
        <v>0</v>
      </c>
      <c r="G53" s="91">
        <v>393198.93</v>
      </c>
      <c r="H53" s="91">
        <f t="shared" si="2"/>
        <v>393198.93</v>
      </c>
      <c r="I53" s="91"/>
    </row>
    <row r="54" spans="2:9">
      <c r="B54" s="65" t="s">
        <v>53</v>
      </c>
      <c r="C54" s="46">
        <v>2030</v>
      </c>
      <c r="D54" s="91">
        <v>284000</v>
      </c>
      <c r="E54" s="121">
        <v>3.5000000000000003E-2</v>
      </c>
      <c r="F54" s="91"/>
      <c r="G54" s="91">
        <f t="shared" si="9"/>
        <v>393198.93</v>
      </c>
      <c r="H54" s="91">
        <f t="shared" si="2"/>
        <v>677198.92999999993</v>
      </c>
      <c r="I54" s="91">
        <f>H53+H54</f>
        <v>1070397.8599999999</v>
      </c>
    </row>
    <row r="55" spans="2:9">
      <c r="B55" s="65" t="s">
        <v>52</v>
      </c>
      <c r="D55" s="92"/>
      <c r="E55" s="121"/>
      <c r="F55" s="91">
        <f>ROUND(+D55*E55/2,2)</f>
        <v>0</v>
      </c>
      <c r="G55" s="91">
        <v>388228.93</v>
      </c>
      <c r="H55" s="91">
        <f t="shared" si="2"/>
        <v>388228.93</v>
      </c>
      <c r="I55" s="91"/>
    </row>
    <row r="56" spans="2:9">
      <c r="B56" s="65" t="s">
        <v>53</v>
      </c>
      <c r="C56" s="46">
        <v>2031</v>
      </c>
      <c r="D56" s="91">
        <v>305000</v>
      </c>
      <c r="E56" s="121">
        <v>3.5000000000000003E-2</v>
      </c>
      <c r="F56" s="91"/>
      <c r="G56" s="91">
        <f t="shared" si="9"/>
        <v>388228.93</v>
      </c>
      <c r="H56" s="91">
        <f t="shared" si="2"/>
        <v>693228.92999999993</v>
      </c>
      <c r="I56" s="91">
        <f>H55+H56</f>
        <v>1081457.8599999999</v>
      </c>
    </row>
    <row r="57" spans="2:9">
      <c r="B57" s="65" t="s">
        <v>52</v>
      </c>
      <c r="D57" s="92"/>
      <c r="E57" s="121"/>
      <c r="F57" s="91">
        <f>ROUND(+D57*E57/2,2)</f>
        <v>0</v>
      </c>
      <c r="G57" s="91">
        <v>382891.43</v>
      </c>
      <c r="H57" s="91">
        <f t="shared" si="2"/>
        <v>382891.43</v>
      </c>
      <c r="I57" s="91"/>
    </row>
    <row r="58" spans="2:9">
      <c r="B58" s="65" t="s">
        <v>53</v>
      </c>
      <c r="C58" s="46">
        <v>2032</v>
      </c>
      <c r="D58" s="91">
        <v>315000</v>
      </c>
      <c r="E58" s="121">
        <v>3.5000000000000003E-2</v>
      </c>
      <c r="F58" s="91"/>
      <c r="G58" s="91">
        <f t="shared" si="9"/>
        <v>382891.43</v>
      </c>
      <c r="H58" s="91">
        <f t="shared" si="2"/>
        <v>697891.42999999993</v>
      </c>
      <c r="I58" s="91">
        <f>H57+H58</f>
        <v>1080782.8599999999</v>
      </c>
    </row>
    <row r="59" spans="2:9">
      <c r="B59" s="65" t="s">
        <v>52</v>
      </c>
      <c r="D59" s="92"/>
      <c r="E59" s="121"/>
      <c r="F59" s="91">
        <f>ROUND(+D59*E59/2,2)</f>
        <v>0</v>
      </c>
      <c r="G59" s="91">
        <v>377378.93</v>
      </c>
      <c r="H59" s="91">
        <f t="shared" si="2"/>
        <v>377378.93</v>
      </c>
      <c r="I59" s="91"/>
    </row>
    <row r="60" spans="2:9">
      <c r="B60" s="65" t="s">
        <v>53</v>
      </c>
      <c r="C60" s="46">
        <v>2033</v>
      </c>
      <c r="D60" s="91">
        <v>320000</v>
      </c>
      <c r="E60" s="121">
        <v>3.5000000000000003E-2</v>
      </c>
      <c r="F60" s="91"/>
      <c r="G60" s="91">
        <f t="shared" si="9"/>
        <v>377378.93</v>
      </c>
      <c r="H60" s="91">
        <f t="shared" si="2"/>
        <v>697378.92999999993</v>
      </c>
      <c r="I60" s="91">
        <f>H59+H60</f>
        <v>1074757.8599999999</v>
      </c>
    </row>
    <row r="61" spans="2:9">
      <c r="B61" s="65" t="s">
        <v>52</v>
      </c>
      <c r="D61" s="92"/>
      <c r="E61" s="121"/>
      <c r="F61" s="91">
        <f>ROUND(+D61*E61/2,2)</f>
        <v>0</v>
      </c>
      <c r="G61" s="91">
        <v>371778.93</v>
      </c>
      <c r="H61" s="91">
        <f t="shared" si="2"/>
        <v>371778.93</v>
      </c>
      <c r="I61" s="91"/>
    </row>
    <row r="62" spans="2:9">
      <c r="B62" s="65" t="s">
        <v>53</v>
      </c>
      <c r="C62" s="46">
        <v>2034</v>
      </c>
      <c r="D62" s="91">
        <v>330000</v>
      </c>
      <c r="E62" s="121">
        <v>3.5000000000000003E-2</v>
      </c>
      <c r="F62" s="91"/>
      <c r="G62" s="91">
        <f t="shared" si="9"/>
        <v>371778.93</v>
      </c>
      <c r="H62" s="91">
        <f t="shared" si="2"/>
        <v>701778.92999999993</v>
      </c>
      <c r="I62" s="91">
        <f>H61+H62</f>
        <v>1073557.8599999999</v>
      </c>
    </row>
    <row r="63" spans="2:9">
      <c r="B63" s="65" t="s">
        <v>52</v>
      </c>
      <c r="D63" s="92"/>
      <c r="E63" s="121"/>
      <c r="F63" s="91">
        <f>ROUND(+D63*E63/2,2)</f>
        <v>0</v>
      </c>
      <c r="G63" s="91">
        <v>366003.93</v>
      </c>
      <c r="H63" s="91">
        <f t="shared" si="2"/>
        <v>366003.93</v>
      </c>
      <c r="I63" s="91"/>
    </row>
    <row r="64" spans="2:9">
      <c r="B64" s="65" t="s">
        <v>53</v>
      </c>
      <c r="C64" s="46">
        <v>2035</v>
      </c>
      <c r="D64" s="91">
        <v>330000</v>
      </c>
      <c r="E64" s="121">
        <v>3.5000000000000003E-2</v>
      </c>
      <c r="F64" s="91"/>
      <c r="G64" s="91">
        <f t="shared" si="9"/>
        <v>366003.93</v>
      </c>
      <c r="H64" s="91">
        <f t="shared" si="2"/>
        <v>696003.92999999993</v>
      </c>
      <c r="I64" s="91">
        <f>H63+H64</f>
        <v>1062007.8599999999</v>
      </c>
    </row>
    <row r="65" spans="2:9">
      <c r="B65" s="65" t="s">
        <v>52</v>
      </c>
      <c r="D65" s="92"/>
      <c r="E65" s="121"/>
      <c r="F65" s="91">
        <f>ROUND(+D65*E65/2,2)</f>
        <v>0</v>
      </c>
      <c r="G65" s="91">
        <v>360228.93</v>
      </c>
      <c r="H65" s="91">
        <f t="shared" si="2"/>
        <v>360228.93</v>
      </c>
      <c r="I65" s="91"/>
    </row>
    <row r="66" spans="2:9">
      <c r="B66" s="65" t="s">
        <v>53</v>
      </c>
      <c r="C66" s="46">
        <v>2036</v>
      </c>
      <c r="D66" s="92">
        <v>400000</v>
      </c>
      <c r="E66" s="121">
        <v>3.5000000000000003E-2</v>
      </c>
      <c r="F66" s="91"/>
      <c r="G66" s="91">
        <f t="shared" si="9"/>
        <v>360228.93</v>
      </c>
      <c r="H66" s="91">
        <f t="shared" si="2"/>
        <v>760228.92999999993</v>
      </c>
      <c r="I66" s="91">
        <f>H65+H66</f>
        <v>1120457.8599999999</v>
      </c>
    </row>
    <row r="67" spans="2:9">
      <c r="B67" s="65" t="s">
        <v>52</v>
      </c>
      <c r="C67" s="46"/>
      <c r="D67" s="92"/>
      <c r="E67" s="121"/>
      <c r="F67" s="91"/>
      <c r="G67" s="91">
        <v>353228.93</v>
      </c>
      <c r="H67" s="91">
        <f t="shared" si="2"/>
        <v>353228.93</v>
      </c>
      <c r="I67" s="91"/>
    </row>
    <row r="68" spans="2:9">
      <c r="B68" s="65" t="s">
        <v>53</v>
      </c>
      <c r="C68" s="46">
        <v>2037</v>
      </c>
      <c r="D68" s="92">
        <v>710000</v>
      </c>
      <c r="E68" s="121">
        <v>3.5000000000000003E-2</v>
      </c>
      <c r="F68" s="91"/>
      <c r="G68" s="91">
        <f t="shared" si="9"/>
        <v>353228.93</v>
      </c>
      <c r="H68" s="91">
        <f t="shared" si="2"/>
        <v>1063228.93</v>
      </c>
      <c r="I68" s="91">
        <f>H67+H68</f>
        <v>1416457.8599999999</v>
      </c>
    </row>
    <row r="69" spans="2:9">
      <c r="B69" s="65" t="s">
        <v>52</v>
      </c>
      <c r="C69" s="46"/>
      <c r="D69" s="92"/>
      <c r="E69" s="121"/>
      <c r="F69" s="91"/>
      <c r="G69" s="91">
        <v>340803.93</v>
      </c>
      <c r="H69" s="91">
        <f t="shared" si="2"/>
        <v>340803.93</v>
      </c>
      <c r="I69" s="91"/>
    </row>
    <row r="70" spans="2:9">
      <c r="B70" s="65" t="s">
        <v>53</v>
      </c>
      <c r="C70" s="46">
        <v>2038</v>
      </c>
      <c r="D70" s="92">
        <v>719000</v>
      </c>
      <c r="E70" s="121">
        <v>3.5000000000000003E-2</v>
      </c>
      <c r="F70" s="91"/>
      <c r="G70" s="91">
        <f t="shared" si="9"/>
        <v>340803.93</v>
      </c>
      <c r="H70" s="91">
        <f t="shared" si="2"/>
        <v>1059803.93</v>
      </c>
      <c r="I70" s="91">
        <f>H69+H70</f>
        <v>1400607.8599999999</v>
      </c>
    </row>
    <row r="71" spans="2:9">
      <c r="B71" s="65" t="s">
        <v>52</v>
      </c>
      <c r="C71" s="46"/>
      <c r="D71" s="92"/>
      <c r="E71" s="121"/>
      <c r="F71" s="91"/>
      <c r="G71" s="91">
        <v>328221.43</v>
      </c>
      <c r="H71" s="91">
        <f t="shared" si="2"/>
        <v>328221.43</v>
      </c>
      <c r="I71" s="91"/>
    </row>
    <row r="72" spans="2:9">
      <c r="B72" s="65" t="s">
        <v>53</v>
      </c>
      <c r="C72" s="46">
        <v>2039</v>
      </c>
      <c r="D72" s="92">
        <v>910000</v>
      </c>
      <c r="E72" s="121">
        <v>3.5000000000000003E-2</v>
      </c>
      <c r="F72" s="91"/>
      <c r="G72" s="91">
        <f t="shared" si="9"/>
        <v>328221.43</v>
      </c>
      <c r="H72" s="91">
        <f t="shared" si="2"/>
        <v>1238221.43</v>
      </c>
      <c r="I72" s="91">
        <f>H71+H72</f>
        <v>1566442.8599999999</v>
      </c>
    </row>
    <row r="73" spans="2:9">
      <c r="B73" s="65" t="s">
        <v>52</v>
      </c>
      <c r="C73" s="46"/>
      <c r="D73" s="92"/>
      <c r="E73" s="121"/>
      <c r="F73" s="91"/>
      <c r="G73" s="91">
        <v>312296.43</v>
      </c>
      <c r="H73" s="91">
        <f t="shared" si="2"/>
        <v>312296.43</v>
      </c>
      <c r="I73" s="91"/>
    </row>
    <row r="74" spans="2:9">
      <c r="B74" s="65" t="s">
        <v>53</v>
      </c>
      <c r="C74" s="46">
        <v>2040</v>
      </c>
      <c r="D74" s="92">
        <v>980000</v>
      </c>
      <c r="E74" s="121">
        <v>3.5000000000000003E-2</v>
      </c>
      <c r="F74" s="91"/>
      <c r="G74" s="91">
        <f t="shared" si="9"/>
        <v>312296.43</v>
      </c>
      <c r="H74" s="91">
        <f t="shared" si="2"/>
        <v>1292296.43</v>
      </c>
      <c r="I74" s="91">
        <f>H73+H74</f>
        <v>1604592.8599999999</v>
      </c>
    </row>
    <row r="75" spans="2:9">
      <c r="B75" s="65" t="s">
        <v>52</v>
      </c>
      <c r="C75" s="46"/>
      <c r="D75" s="92"/>
      <c r="E75" s="121"/>
      <c r="F75" s="91"/>
      <c r="G75" s="91">
        <v>295146.43</v>
      </c>
      <c r="H75" s="91">
        <f t="shared" si="2"/>
        <v>295146.43</v>
      </c>
      <c r="I75" s="91"/>
    </row>
    <row r="76" spans="2:9">
      <c r="B76" s="65" t="s">
        <v>53</v>
      </c>
      <c r="C76" s="46">
        <v>2041</v>
      </c>
      <c r="D76" s="92">
        <v>1080000</v>
      </c>
      <c r="E76" s="121">
        <v>3.5000000000000003E-2</v>
      </c>
      <c r="F76" s="91"/>
      <c r="G76" s="91">
        <f t="shared" si="9"/>
        <v>295146.43</v>
      </c>
      <c r="H76" s="91">
        <f t="shared" si="2"/>
        <v>1375146.43</v>
      </c>
      <c r="I76" s="91">
        <f>H75+H76</f>
        <v>1670292.8599999999</v>
      </c>
    </row>
    <row r="77" spans="2:9">
      <c r="B77" s="65" t="s">
        <v>52</v>
      </c>
      <c r="C77" s="46"/>
      <c r="D77" s="92"/>
      <c r="E77" s="121"/>
      <c r="F77" s="91"/>
      <c r="G77" s="91">
        <v>276246.43</v>
      </c>
      <c r="H77" s="91">
        <f t="shared" si="2"/>
        <v>276246.43</v>
      </c>
      <c r="I77" s="91"/>
    </row>
    <row r="78" spans="2:9">
      <c r="B78" s="65" t="s">
        <v>53</v>
      </c>
      <c r="C78" s="46">
        <v>2042</v>
      </c>
      <c r="D78" s="92">
        <v>1254000</v>
      </c>
      <c r="E78" s="121">
        <v>3.5000000000000003E-2</v>
      </c>
      <c r="F78" s="91"/>
      <c r="G78" s="91">
        <f t="shared" si="9"/>
        <v>276246.43</v>
      </c>
      <c r="H78" s="91">
        <f t="shared" si="2"/>
        <v>1530246.43</v>
      </c>
      <c r="I78" s="91">
        <f>H77+H78</f>
        <v>1806492.8599999999</v>
      </c>
    </row>
    <row r="79" spans="2:9">
      <c r="B79" s="65" t="s">
        <v>52</v>
      </c>
      <c r="C79" s="46"/>
      <c r="D79" s="92"/>
      <c r="E79" s="121"/>
      <c r="F79" s="91"/>
      <c r="G79" s="91">
        <v>254301.43</v>
      </c>
      <c r="H79" s="91">
        <f t="shared" si="2"/>
        <v>254301.43</v>
      </c>
      <c r="I79" s="91"/>
    </row>
    <row r="80" spans="2:9">
      <c r="B80" s="65" t="s">
        <v>53</v>
      </c>
      <c r="C80" s="46">
        <v>2043</v>
      </c>
      <c r="D80" s="92">
        <v>1310000</v>
      </c>
      <c r="E80" s="121">
        <v>3.5000000000000003E-2</v>
      </c>
      <c r="F80" s="91"/>
      <c r="G80" s="91">
        <f t="shared" si="9"/>
        <v>254301.43</v>
      </c>
      <c r="H80" s="91">
        <f t="shared" si="2"/>
        <v>1564301.43</v>
      </c>
      <c r="I80" s="91">
        <f>H79+H80</f>
        <v>1818602.8599999999</v>
      </c>
    </row>
    <row r="81" spans="2:9">
      <c r="B81" s="65" t="s">
        <v>52</v>
      </c>
      <c r="C81" s="46"/>
      <c r="D81" s="92"/>
      <c r="E81" s="121"/>
      <c r="F81" s="91"/>
      <c r="G81" s="91">
        <v>231376.43</v>
      </c>
      <c r="H81" s="91">
        <f t="shared" si="2"/>
        <v>231376.43</v>
      </c>
      <c r="I81" s="91"/>
    </row>
    <row r="82" spans="2:9">
      <c r="B82" s="65" t="s">
        <v>53</v>
      </c>
      <c r="C82" s="46">
        <v>2044</v>
      </c>
      <c r="D82" s="92">
        <v>1369000</v>
      </c>
      <c r="E82" s="121">
        <v>3.5000000000000003E-2</v>
      </c>
      <c r="F82" s="91"/>
      <c r="G82" s="91">
        <f t="shared" si="9"/>
        <v>231376.43</v>
      </c>
      <c r="H82" s="91">
        <f t="shared" si="2"/>
        <v>1600376.43</v>
      </c>
      <c r="I82" s="91">
        <f>H81+H82</f>
        <v>1831752.8599999999</v>
      </c>
    </row>
    <row r="83" spans="2:9">
      <c r="B83" s="65" t="s">
        <v>52</v>
      </c>
      <c r="C83" s="46"/>
      <c r="D83" s="92"/>
      <c r="E83" s="121"/>
      <c r="F83" s="91"/>
      <c r="G83" s="91">
        <v>207418.93</v>
      </c>
      <c r="H83" s="91">
        <f t="shared" si="2"/>
        <v>207418.93</v>
      </c>
      <c r="I83" s="91"/>
    </row>
    <row r="84" spans="2:9">
      <c r="B84" s="65" t="s">
        <v>53</v>
      </c>
      <c r="C84" s="46">
        <v>2045</v>
      </c>
      <c r="D84" s="92">
        <v>1418000</v>
      </c>
      <c r="E84" s="121">
        <v>3.5000000000000003E-2</v>
      </c>
      <c r="F84" s="91"/>
      <c r="G84" s="91">
        <f t="shared" si="9"/>
        <v>207418.93</v>
      </c>
      <c r="H84" s="91">
        <f t="shared" si="2"/>
        <v>1625418.93</v>
      </c>
      <c r="I84" s="91">
        <f>H83+H84</f>
        <v>1832837.8599999999</v>
      </c>
    </row>
    <row r="85" spans="2:9">
      <c r="B85" s="65" t="s">
        <v>52</v>
      </c>
      <c r="C85" s="46"/>
      <c r="D85" s="92"/>
      <c r="E85" s="121"/>
      <c r="F85" s="91"/>
      <c r="G85" s="91">
        <v>182603.93</v>
      </c>
      <c r="H85" s="91">
        <f t="shared" si="2"/>
        <v>182603.93</v>
      </c>
      <c r="I85" s="91"/>
    </row>
    <row r="86" spans="2:9">
      <c r="B86" s="65" t="s">
        <v>53</v>
      </c>
      <c r="C86" s="46">
        <v>2046</v>
      </c>
      <c r="D86" s="92">
        <v>1465000</v>
      </c>
      <c r="E86" s="121">
        <v>3.5000000000000003E-2</v>
      </c>
      <c r="F86" s="91"/>
      <c r="G86" s="91">
        <f t="shared" si="9"/>
        <v>182603.93</v>
      </c>
      <c r="H86" s="91">
        <f t="shared" si="2"/>
        <v>1647603.93</v>
      </c>
      <c r="I86" s="91">
        <f>H85+H86</f>
        <v>1830207.8599999999</v>
      </c>
    </row>
    <row r="87" spans="2:9">
      <c r="B87" s="65" t="s">
        <v>52</v>
      </c>
      <c r="C87" s="46"/>
      <c r="D87" s="92"/>
      <c r="E87" s="121"/>
      <c r="F87" s="91"/>
      <c r="G87" s="91">
        <v>156966.43</v>
      </c>
      <c r="H87" s="91">
        <f t="shared" si="2"/>
        <v>156966.43</v>
      </c>
      <c r="I87" s="91"/>
    </row>
    <row r="88" spans="2:9">
      <c r="B88" s="65" t="s">
        <v>53</v>
      </c>
      <c r="C88" s="46">
        <v>2047</v>
      </c>
      <c r="D88" s="92">
        <v>1590000</v>
      </c>
      <c r="E88" s="121">
        <v>3.5000000000000003E-2</v>
      </c>
      <c r="F88" s="91"/>
      <c r="G88" s="91">
        <f t="shared" si="9"/>
        <v>156966.43</v>
      </c>
      <c r="H88" s="91">
        <f t="shared" si="2"/>
        <v>1746966.43</v>
      </c>
      <c r="I88" s="91">
        <f>H87+H88</f>
        <v>1903932.8599999999</v>
      </c>
    </row>
    <row r="89" spans="2:9">
      <c r="B89" s="65" t="s">
        <v>52</v>
      </c>
      <c r="C89" s="46"/>
      <c r="D89" s="92"/>
      <c r="E89" s="121"/>
      <c r="F89" s="91"/>
      <c r="G89" s="91">
        <v>129141.43</v>
      </c>
      <c r="H89" s="91">
        <f t="shared" si="2"/>
        <v>129141.43</v>
      </c>
      <c r="I89" s="91"/>
    </row>
    <row r="90" spans="2:9">
      <c r="B90" s="65" t="s">
        <v>53</v>
      </c>
      <c r="C90" s="46">
        <v>2048</v>
      </c>
      <c r="D90" s="92">
        <v>1750000</v>
      </c>
      <c r="E90" s="121">
        <v>3.5000000000000003E-2</v>
      </c>
      <c r="F90" s="91"/>
      <c r="G90" s="91">
        <f t="shared" si="9"/>
        <v>129141.43</v>
      </c>
      <c r="H90" s="91">
        <f t="shared" si="2"/>
        <v>1879141.43</v>
      </c>
      <c r="I90" s="91">
        <f>H89+H90</f>
        <v>2008282.8599999999</v>
      </c>
    </row>
    <row r="91" spans="2:9">
      <c r="B91" s="65" t="s">
        <v>52</v>
      </c>
      <c r="C91" s="46"/>
      <c r="D91" s="92"/>
      <c r="E91" s="121"/>
      <c r="F91" s="91"/>
      <c r="G91" s="91">
        <v>98516.43</v>
      </c>
      <c r="H91" s="91">
        <f t="shared" si="2"/>
        <v>98516.43</v>
      </c>
      <c r="I91" s="91"/>
    </row>
    <row r="92" spans="2:9">
      <c r="B92" s="65" t="s">
        <v>53</v>
      </c>
      <c r="C92" s="46">
        <v>2049</v>
      </c>
      <c r="D92" s="92">
        <v>1800000</v>
      </c>
      <c r="E92" s="121">
        <v>3.5000000000000003E-2</v>
      </c>
      <c r="F92" s="91"/>
      <c r="G92" s="91">
        <f t="shared" si="9"/>
        <v>98516.43</v>
      </c>
      <c r="H92" s="91">
        <f t="shared" si="2"/>
        <v>1898516.43</v>
      </c>
      <c r="I92" s="91">
        <f>H91+H92</f>
        <v>1997032.8599999999</v>
      </c>
    </row>
    <row r="93" spans="2:9">
      <c r="B93" s="65" t="s">
        <v>52</v>
      </c>
      <c r="C93" s="46"/>
      <c r="D93" s="92"/>
      <c r="E93" s="121"/>
      <c r="F93" s="91"/>
      <c r="G93" s="91">
        <v>67016.429999999993</v>
      </c>
      <c r="H93" s="91">
        <f t="shared" si="2"/>
        <v>67016.429999999993</v>
      </c>
      <c r="I93" s="91"/>
    </row>
    <row r="94" spans="2:9">
      <c r="B94" s="65" t="s">
        <v>53</v>
      </c>
      <c r="C94" s="46">
        <v>2050</v>
      </c>
      <c r="D94" s="92">
        <v>1850000</v>
      </c>
      <c r="E94" s="121">
        <v>3.5000000000000003E-2</v>
      </c>
      <c r="F94" s="91"/>
      <c r="G94" s="91">
        <f t="shared" si="9"/>
        <v>67016.429999999993</v>
      </c>
      <c r="H94" s="91">
        <f t="shared" si="2"/>
        <v>1917016.43</v>
      </c>
      <c r="I94" s="91">
        <f>H93+H94</f>
        <v>1984032.8599999999</v>
      </c>
    </row>
    <row r="95" spans="2:9">
      <c r="B95" s="65" t="s">
        <v>52</v>
      </c>
      <c r="C95" s="46"/>
      <c r="D95" s="92"/>
      <c r="E95" s="121"/>
      <c r="F95" s="91"/>
      <c r="G95" s="91">
        <v>34641.43</v>
      </c>
      <c r="H95" s="91">
        <f t="shared" si="2"/>
        <v>34641.43</v>
      </c>
      <c r="I95" s="91"/>
    </row>
    <row r="96" spans="2:9">
      <c r="B96" s="65" t="s">
        <v>53</v>
      </c>
      <c r="C96" s="46">
        <v>2051</v>
      </c>
      <c r="D96" s="92">
        <v>1979510.34</v>
      </c>
      <c r="E96" s="121">
        <v>3.5000000000000003E-2</v>
      </c>
      <c r="F96" s="91"/>
      <c r="G96" s="91">
        <f t="shared" si="9"/>
        <v>34641.43</v>
      </c>
      <c r="H96" s="91">
        <f t="shared" si="2"/>
        <v>2014151.77</v>
      </c>
      <c r="I96" s="91">
        <f>H95+H96</f>
        <v>2048793.2</v>
      </c>
    </row>
    <row r="97" spans="2:9">
      <c r="B97" s="17"/>
      <c r="C97" s="44"/>
      <c r="D97" s="47"/>
      <c r="E97" s="45"/>
      <c r="F97" s="47"/>
      <c r="G97" s="47"/>
      <c r="H97" s="47"/>
      <c r="I97" s="47"/>
    </row>
    <row r="98" spans="2:9">
      <c r="B98" s="65"/>
      <c r="C98" s="44"/>
      <c r="D98" s="49"/>
      <c r="E98" s="45"/>
      <c r="F98" s="49"/>
      <c r="G98" s="49"/>
      <c r="H98" s="49"/>
      <c r="I98" s="49"/>
    </row>
    <row r="99" spans="2:9">
      <c r="B99" s="48"/>
      <c r="C99" s="48"/>
      <c r="D99" s="93">
        <f>SUM(D35:D97)</f>
        <v>23377510.34</v>
      </c>
      <c r="E99" s="94"/>
      <c r="F99" s="93">
        <f>SUM(F35:F97)</f>
        <v>0</v>
      </c>
      <c r="G99" s="93">
        <f>SUM(G35:G97)</f>
        <v>18725072.229999986</v>
      </c>
      <c r="H99" s="93">
        <f>SUM(H35:H97)</f>
        <v>42102582.569999993</v>
      </c>
      <c r="I99" s="93">
        <f>SUM(I35:I97)</f>
        <v>42102582.569999993</v>
      </c>
    </row>
    <row r="100" spans="2:9">
      <c r="B100" s="48"/>
      <c r="C100" s="48"/>
      <c r="D100" s="49"/>
      <c r="E100" s="50"/>
      <c r="F100" s="49"/>
      <c r="G100" s="49"/>
      <c r="H100" s="49"/>
      <c r="I100" s="49"/>
    </row>
    <row r="101" spans="2:9">
      <c r="B101" s="67" t="s">
        <v>24</v>
      </c>
      <c r="C101" s="28"/>
      <c r="D101" s="28"/>
      <c r="E101" s="68"/>
      <c r="F101" s="69"/>
      <c r="G101" s="68">
        <v>20000000</v>
      </c>
      <c r="H101" s="69"/>
      <c r="I101" s="70"/>
    </row>
    <row r="102" spans="2:9">
      <c r="B102" s="71" t="s">
        <v>25</v>
      </c>
      <c r="C102" s="72"/>
      <c r="D102" s="15"/>
      <c r="E102" s="60"/>
      <c r="F102" s="61"/>
      <c r="G102" s="66">
        <f>G101-G103</f>
        <v>20000000</v>
      </c>
      <c r="H102" s="61"/>
      <c r="I102" s="73"/>
    </row>
    <row r="103" spans="2:9">
      <c r="B103" s="74" t="s">
        <v>26</v>
      </c>
      <c r="C103" s="75"/>
      <c r="D103" s="27"/>
      <c r="E103" s="76"/>
      <c r="F103" s="62"/>
      <c r="G103" s="77">
        <v>0</v>
      </c>
      <c r="H103" s="62"/>
      <c r="I103" s="78"/>
    </row>
    <row r="104" spans="2:9">
      <c r="B104" s="79"/>
      <c r="C104" s="72"/>
      <c r="D104" s="15"/>
      <c r="E104" s="60"/>
      <c r="F104" s="61"/>
      <c r="G104" s="66"/>
      <c r="H104" s="61"/>
      <c r="I104" s="61"/>
    </row>
    <row r="105" spans="2:9">
      <c r="B105" s="79"/>
      <c r="C105" s="72"/>
      <c r="D105" s="15"/>
      <c r="E105" s="60"/>
      <c r="F105" s="61"/>
      <c r="G105" s="66"/>
      <c r="H105" s="61"/>
      <c r="I105" s="61"/>
    </row>
    <row r="107" spans="2:9">
      <c r="B107" s="232" t="s">
        <v>34</v>
      </c>
      <c r="C107" s="232"/>
      <c r="D107" s="232"/>
      <c r="E107" s="232"/>
      <c r="F107" s="232"/>
      <c r="G107" s="232"/>
      <c r="H107" s="232"/>
      <c r="I107" s="232"/>
    </row>
    <row r="108" spans="2:9">
      <c r="B108" s="232" t="s">
        <v>23</v>
      </c>
      <c r="C108" s="232"/>
      <c r="D108" s="232"/>
      <c r="E108" s="232"/>
      <c r="F108" s="232"/>
      <c r="G108" s="232"/>
      <c r="H108" s="232"/>
      <c r="I108" s="232"/>
    </row>
    <row r="109" spans="2:9">
      <c r="B109" s="232" t="s">
        <v>83</v>
      </c>
      <c r="C109" s="232"/>
      <c r="D109" s="232"/>
      <c r="E109" s="232"/>
      <c r="F109" s="232"/>
      <c r="G109" s="232"/>
      <c r="H109" s="232"/>
      <c r="I109" s="232"/>
    </row>
    <row r="110" spans="2:9">
      <c r="B110" s="232" t="s">
        <v>84</v>
      </c>
      <c r="C110" s="232"/>
      <c r="D110" s="232"/>
      <c r="E110" s="232"/>
      <c r="F110" s="232"/>
      <c r="G110" s="232"/>
      <c r="H110" s="232"/>
      <c r="I110" s="232"/>
    </row>
    <row r="111" spans="2:9">
      <c r="B111" s="63" t="s">
        <v>106</v>
      </c>
      <c r="C111" s="52"/>
      <c r="D111" s="52"/>
      <c r="E111" s="52"/>
      <c r="F111" s="52"/>
      <c r="G111" s="52"/>
      <c r="H111" s="52"/>
      <c r="I111" s="52"/>
    </row>
    <row r="112" spans="2:9">
      <c r="B112" s="63" t="s">
        <v>107</v>
      </c>
      <c r="C112" s="64"/>
      <c r="D112" s="64"/>
      <c r="E112" s="64"/>
      <c r="F112" s="64"/>
      <c r="G112" s="64"/>
      <c r="H112" s="64"/>
      <c r="I112" s="64"/>
    </row>
    <row r="113" spans="2:9">
      <c r="B113" s="56"/>
      <c r="C113" s="57"/>
      <c r="D113" s="53"/>
      <c r="E113" s="54"/>
      <c r="F113" s="55" t="s">
        <v>15</v>
      </c>
      <c r="G113" s="53"/>
      <c r="H113" s="53"/>
      <c r="I113" s="53"/>
    </row>
    <row r="114" spans="2:9">
      <c r="B114" s="233" t="s">
        <v>19</v>
      </c>
      <c r="C114" s="233"/>
      <c r="D114" s="58" t="s">
        <v>14</v>
      </c>
      <c r="E114" s="59" t="s">
        <v>20</v>
      </c>
      <c r="F114" s="58" t="s">
        <v>21</v>
      </c>
      <c r="G114" s="58" t="s">
        <v>15</v>
      </c>
      <c r="H114" s="58" t="s">
        <v>16</v>
      </c>
      <c r="I114" s="58" t="s">
        <v>22</v>
      </c>
    </row>
    <row r="116" spans="2:9">
      <c r="B116" s="65"/>
      <c r="C116" s="46"/>
      <c r="D116" s="91"/>
      <c r="E116" s="121"/>
      <c r="F116" s="91">
        <f t="shared" ref="F116" si="10">ROUND(+D116*E116/2,2)</f>
        <v>0</v>
      </c>
      <c r="G116" s="91"/>
      <c r="H116" s="91"/>
      <c r="I116" s="91"/>
    </row>
    <row r="117" spans="2:9">
      <c r="B117" s="65" t="s">
        <v>52</v>
      </c>
      <c r="D117" s="91"/>
      <c r="E117" s="121">
        <v>0.03</v>
      </c>
      <c r="F117" s="91"/>
      <c r="G117" s="187">
        <v>184500</v>
      </c>
      <c r="H117" s="187">
        <f t="shared" ref="H117:H176" si="11">+G117+D117</f>
        <v>184500</v>
      </c>
      <c r="I117" s="187"/>
    </row>
    <row r="118" spans="2:9">
      <c r="B118" s="65" t="s">
        <v>53</v>
      </c>
      <c r="C118" s="46">
        <v>2021</v>
      </c>
      <c r="D118" s="91"/>
      <c r="E118" s="121"/>
      <c r="F118" s="91">
        <f t="shared" ref="F118" si="12">ROUND(+D118*E118/2,2)</f>
        <v>0</v>
      </c>
      <c r="G118" s="187">
        <f t="shared" ref="G118:G164" si="13">+G117-F117</f>
        <v>184500</v>
      </c>
      <c r="H118" s="187">
        <f t="shared" si="11"/>
        <v>184500</v>
      </c>
      <c r="I118" s="187">
        <f>H117+H118</f>
        <v>369000</v>
      </c>
    </row>
    <row r="119" spans="2:9">
      <c r="B119" s="65" t="s">
        <v>52</v>
      </c>
      <c r="D119" s="91"/>
      <c r="E119" s="121"/>
      <c r="F119" s="91">
        <f t="shared" ref="F119" si="14">ROUND(+D119*E119/2,2)</f>
        <v>0</v>
      </c>
      <c r="G119" s="187">
        <f t="shared" si="13"/>
        <v>184500</v>
      </c>
      <c r="H119" s="187">
        <f t="shared" si="11"/>
        <v>184500</v>
      </c>
      <c r="I119" s="187"/>
    </row>
    <row r="120" spans="2:9">
      <c r="B120" s="65" t="s">
        <v>53</v>
      </c>
      <c r="C120" s="46">
        <v>2022</v>
      </c>
      <c r="D120" s="91"/>
      <c r="E120" s="121">
        <v>0.03</v>
      </c>
      <c r="F120" s="91"/>
      <c r="G120" s="187">
        <f t="shared" si="13"/>
        <v>184500</v>
      </c>
      <c r="H120" s="187">
        <f t="shared" si="11"/>
        <v>184500</v>
      </c>
      <c r="I120" s="187">
        <f>H119+H120</f>
        <v>369000</v>
      </c>
    </row>
    <row r="121" spans="2:9">
      <c r="B121" s="65" t="s">
        <v>52</v>
      </c>
      <c r="C121" s="46"/>
      <c r="D121" s="91"/>
      <c r="E121" s="121"/>
      <c r="F121" s="91"/>
      <c r="G121" s="187">
        <f t="shared" si="13"/>
        <v>184500</v>
      </c>
      <c r="H121" s="187">
        <f t="shared" si="11"/>
        <v>184500</v>
      </c>
      <c r="I121" s="187"/>
    </row>
    <row r="122" spans="2:9">
      <c r="B122" s="65" t="s">
        <v>53</v>
      </c>
      <c r="C122" s="46">
        <v>2023</v>
      </c>
      <c r="D122" s="91"/>
      <c r="E122" s="121"/>
      <c r="F122" s="91"/>
      <c r="G122" s="187">
        <f t="shared" si="13"/>
        <v>184500</v>
      </c>
      <c r="H122" s="187">
        <f t="shared" si="11"/>
        <v>184500</v>
      </c>
      <c r="I122" s="187">
        <f>H121+H122</f>
        <v>369000</v>
      </c>
    </row>
    <row r="123" spans="2:9">
      <c r="B123" s="65" t="s">
        <v>52</v>
      </c>
      <c r="D123" s="92"/>
      <c r="E123" s="121"/>
      <c r="F123" s="91">
        <f t="shared" ref="F123" si="15">ROUND(+D123*E123/2,2)</f>
        <v>0</v>
      </c>
      <c r="G123" s="187">
        <f>+G120-F120</f>
        <v>184500</v>
      </c>
      <c r="H123" s="187">
        <f t="shared" si="11"/>
        <v>184500</v>
      </c>
      <c r="I123" s="187"/>
    </row>
    <row r="124" spans="2:9">
      <c r="B124" s="65" t="s">
        <v>53</v>
      </c>
      <c r="C124" s="46">
        <v>2024</v>
      </c>
      <c r="D124" s="91"/>
      <c r="E124" s="121">
        <v>0.03</v>
      </c>
      <c r="F124" s="91"/>
      <c r="G124" s="187">
        <f>+G123-F123</f>
        <v>184500</v>
      </c>
      <c r="H124" s="187">
        <f t="shared" si="11"/>
        <v>184500</v>
      </c>
      <c r="I124" s="187">
        <f>H123+H124</f>
        <v>369000</v>
      </c>
    </row>
    <row r="125" spans="2:9">
      <c r="B125" s="65" t="s">
        <v>52</v>
      </c>
      <c r="D125" s="92"/>
      <c r="E125" s="121"/>
      <c r="F125" s="91">
        <f>ROUND(+D125*E125/2,2)</f>
        <v>0</v>
      </c>
      <c r="G125" s="187">
        <f t="shared" si="13"/>
        <v>184500</v>
      </c>
      <c r="H125" s="187">
        <f t="shared" si="11"/>
        <v>184500</v>
      </c>
      <c r="I125" s="187"/>
    </row>
    <row r="126" spans="2:9">
      <c r="B126" s="65" t="s">
        <v>53</v>
      </c>
      <c r="C126" s="46">
        <v>2025</v>
      </c>
      <c r="D126" s="91"/>
      <c r="E126" s="121">
        <v>0.03</v>
      </c>
      <c r="F126" s="91"/>
      <c r="G126" s="187">
        <f t="shared" si="13"/>
        <v>184500</v>
      </c>
      <c r="H126" s="187">
        <f t="shared" si="11"/>
        <v>184500</v>
      </c>
      <c r="I126" s="187">
        <f>H125+H126</f>
        <v>369000</v>
      </c>
    </row>
    <row r="127" spans="2:9">
      <c r="B127" s="65" t="s">
        <v>52</v>
      </c>
      <c r="D127" s="92"/>
      <c r="E127" s="121"/>
      <c r="F127" s="91">
        <f>ROUND(+D127*E127/2,2)</f>
        <v>0</v>
      </c>
      <c r="G127" s="187">
        <f t="shared" si="13"/>
        <v>184500</v>
      </c>
      <c r="H127" s="187">
        <f t="shared" si="11"/>
        <v>184500</v>
      </c>
      <c r="I127" s="187"/>
    </row>
    <row r="128" spans="2:9">
      <c r="B128" s="65" t="s">
        <v>53</v>
      </c>
      <c r="C128" s="46">
        <v>2026</v>
      </c>
      <c r="D128" s="91"/>
      <c r="E128" s="121">
        <v>0.03</v>
      </c>
      <c r="F128" s="91"/>
      <c r="G128" s="187">
        <f t="shared" si="13"/>
        <v>184500</v>
      </c>
      <c r="H128" s="187">
        <f t="shared" si="11"/>
        <v>184500</v>
      </c>
      <c r="I128" s="187">
        <f>H127+H128</f>
        <v>369000</v>
      </c>
    </row>
    <row r="129" spans="2:9">
      <c r="B129" s="65" t="s">
        <v>52</v>
      </c>
      <c r="D129" s="92"/>
      <c r="E129" s="121"/>
      <c r="F129" s="91">
        <f>ROUND(+D129*E129/2,2)</f>
        <v>0</v>
      </c>
      <c r="G129" s="187">
        <f t="shared" si="13"/>
        <v>184500</v>
      </c>
      <c r="H129" s="187">
        <f t="shared" si="11"/>
        <v>184500</v>
      </c>
      <c r="I129" s="187"/>
    </row>
    <row r="130" spans="2:9">
      <c r="B130" s="65" t="s">
        <v>53</v>
      </c>
      <c r="C130" s="46">
        <v>2027</v>
      </c>
      <c r="D130" s="91"/>
      <c r="E130" s="121">
        <v>0.03</v>
      </c>
      <c r="F130" s="91"/>
      <c r="G130" s="187">
        <f t="shared" si="13"/>
        <v>184500</v>
      </c>
      <c r="H130" s="187">
        <f t="shared" si="11"/>
        <v>184500</v>
      </c>
      <c r="I130" s="187">
        <f>H129+H130</f>
        <v>369000</v>
      </c>
    </row>
    <row r="131" spans="2:9">
      <c r="B131" s="65" t="s">
        <v>52</v>
      </c>
      <c r="D131" s="92"/>
      <c r="E131" s="121"/>
      <c r="F131" s="91">
        <f>ROUND(+D131*E131/2,2)</f>
        <v>0</v>
      </c>
      <c r="G131" s="187">
        <f t="shared" si="13"/>
        <v>184500</v>
      </c>
      <c r="H131" s="187">
        <f t="shared" si="11"/>
        <v>184500</v>
      </c>
      <c r="I131" s="187"/>
    </row>
    <row r="132" spans="2:9">
      <c r="B132" s="65" t="s">
        <v>53</v>
      </c>
      <c r="C132" s="46">
        <v>2028</v>
      </c>
      <c r="D132" s="91"/>
      <c r="E132" s="121">
        <v>0.03</v>
      </c>
      <c r="F132" s="91"/>
      <c r="G132" s="187">
        <f t="shared" si="13"/>
        <v>184500</v>
      </c>
      <c r="H132" s="187">
        <f t="shared" si="11"/>
        <v>184500</v>
      </c>
      <c r="I132" s="187">
        <f>H131+H132</f>
        <v>369000</v>
      </c>
    </row>
    <row r="133" spans="2:9">
      <c r="B133" s="65" t="s">
        <v>52</v>
      </c>
      <c r="D133" s="92"/>
      <c r="E133" s="121"/>
      <c r="F133" s="91">
        <f>ROUND(+D133*E133/2,2)</f>
        <v>0</v>
      </c>
      <c r="G133" s="187">
        <f t="shared" si="13"/>
        <v>184500</v>
      </c>
      <c r="H133" s="187">
        <f t="shared" si="11"/>
        <v>184500</v>
      </c>
      <c r="I133" s="187"/>
    </row>
    <row r="134" spans="2:9">
      <c r="B134" s="65" t="s">
        <v>53</v>
      </c>
      <c r="C134" s="46">
        <v>2029</v>
      </c>
      <c r="D134" s="91"/>
      <c r="E134" s="121">
        <v>0.03</v>
      </c>
      <c r="F134" s="91"/>
      <c r="G134" s="187">
        <f t="shared" si="13"/>
        <v>184500</v>
      </c>
      <c r="H134" s="187">
        <f t="shared" si="11"/>
        <v>184500</v>
      </c>
      <c r="I134" s="187">
        <f>H133+H134</f>
        <v>369000</v>
      </c>
    </row>
    <row r="135" spans="2:9">
      <c r="B135" s="65" t="s">
        <v>52</v>
      </c>
      <c r="D135" s="92"/>
      <c r="E135" s="121"/>
      <c r="F135" s="91">
        <f>ROUND(+D135*E135/2,2)</f>
        <v>0</v>
      </c>
      <c r="G135" s="187">
        <f t="shared" si="13"/>
        <v>184500</v>
      </c>
      <c r="H135" s="187">
        <f t="shared" si="11"/>
        <v>184500</v>
      </c>
      <c r="I135" s="187"/>
    </row>
    <row r="136" spans="2:9">
      <c r="B136" s="65" t="s">
        <v>53</v>
      </c>
      <c r="C136" s="46">
        <v>2030</v>
      </c>
      <c r="D136" s="91"/>
      <c r="E136" s="121">
        <v>0.03</v>
      </c>
      <c r="F136" s="91"/>
      <c r="G136" s="187">
        <f t="shared" si="13"/>
        <v>184500</v>
      </c>
      <c r="H136" s="187">
        <f t="shared" si="11"/>
        <v>184500</v>
      </c>
      <c r="I136" s="187">
        <f>H135+H136</f>
        <v>369000</v>
      </c>
    </row>
    <row r="137" spans="2:9">
      <c r="B137" s="65" t="s">
        <v>52</v>
      </c>
      <c r="D137" s="92"/>
      <c r="E137" s="121"/>
      <c r="F137" s="91">
        <f>ROUND(+D137*E137/2,2)</f>
        <v>0</v>
      </c>
      <c r="G137" s="187">
        <f t="shared" si="13"/>
        <v>184500</v>
      </c>
      <c r="H137" s="187">
        <f t="shared" si="11"/>
        <v>184500</v>
      </c>
      <c r="I137" s="187"/>
    </row>
    <row r="138" spans="2:9">
      <c r="B138" s="65" t="s">
        <v>53</v>
      </c>
      <c r="C138" s="46">
        <v>2031</v>
      </c>
      <c r="D138" s="91"/>
      <c r="E138" s="121">
        <v>0.03</v>
      </c>
      <c r="F138" s="91"/>
      <c r="G138" s="187">
        <f t="shared" si="13"/>
        <v>184500</v>
      </c>
      <c r="H138" s="187">
        <f t="shared" si="11"/>
        <v>184500</v>
      </c>
      <c r="I138" s="187">
        <f>H137+H138</f>
        <v>369000</v>
      </c>
    </row>
    <row r="139" spans="2:9">
      <c r="B139" s="65" t="s">
        <v>52</v>
      </c>
      <c r="D139" s="92"/>
      <c r="E139" s="121"/>
      <c r="F139" s="91">
        <f>ROUND(+D139*E139/2,2)</f>
        <v>0</v>
      </c>
      <c r="G139" s="187">
        <f t="shared" si="13"/>
        <v>184500</v>
      </c>
      <c r="H139" s="187">
        <f t="shared" si="11"/>
        <v>184500</v>
      </c>
      <c r="I139" s="187"/>
    </row>
    <row r="140" spans="2:9">
      <c r="B140" s="65" t="s">
        <v>53</v>
      </c>
      <c r="C140" s="46">
        <v>2032</v>
      </c>
      <c r="D140" s="91"/>
      <c r="E140" s="121">
        <v>0.03</v>
      </c>
      <c r="F140" s="91"/>
      <c r="G140" s="187">
        <f t="shared" si="13"/>
        <v>184500</v>
      </c>
      <c r="H140" s="187">
        <f t="shared" si="11"/>
        <v>184500</v>
      </c>
      <c r="I140" s="187">
        <f>H139+H140</f>
        <v>369000</v>
      </c>
    </row>
    <row r="141" spans="2:9">
      <c r="B141" s="65" t="s">
        <v>52</v>
      </c>
      <c r="D141" s="92"/>
      <c r="E141" s="121"/>
      <c r="F141" s="91">
        <f>ROUND(+D141*E141/2,2)</f>
        <v>0</v>
      </c>
      <c r="G141" s="187">
        <f t="shared" si="13"/>
        <v>184500</v>
      </c>
      <c r="H141" s="187">
        <f t="shared" si="11"/>
        <v>184500</v>
      </c>
      <c r="I141" s="187"/>
    </row>
    <row r="142" spans="2:9">
      <c r="B142" s="65" t="s">
        <v>53</v>
      </c>
      <c r="C142" s="46">
        <v>2033</v>
      </c>
      <c r="D142" s="91"/>
      <c r="E142" s="121">
        <v>0.03</v>
      </c>
      <c r="F142" s="91"/>
      <c r="G142" s="187">
        <f t="shared" si="13"/>
        <v>184500</v>
      </c>
      <c r="H142" s="187">
        <f t="shared" si="11"/>
        <v>184500</v>
      </c>
      <c r="I142" s="187">
        <f>H141+H142</f>
        <v>369000</v>
      </c>
    </row>
    <row r="143" spans="2:9">
      <c r="B143" s="65" t="s">
        <v>52</v>
      </c>
      <c r="D143" s="92"/>
      <c r="E143" s="121"/>
      <c r="F143" s="91">
        <f>ROUND(+D143*E143/2,2)</f>
        <v>0</v>
      </c>
      <c r="G143" s="187">
        <f t="shared" si="13"/>
        <v>184500</v>
      </c>
      <c r="H143" s="187">
        <f t="shared" si="11"/>
        <v>184500</v>
      </c>
      <c r="I143" s="187"/>
    </row>
    <row r="144" spans="2:9">
      <c r="B144" s="65" t="s">
        <v>53</v>
      </c>
      <c r="C144" s="46">
        <v>2034</v>
      </c>
      <c r="D144" s="91"/>
      <c r="E144" s="121">
        <v>0.03</v>
      </c>
      <c r="F144" s="91"/>
      <c r="G144" s="187">
        <f t="shared" si="13"/>
        <v>184500</v>
      </c>
      <c r="H144" s="187">
        <f t="shared" si="11"/>
        <v>184500</v>
      </c>
      <c r="I144" s="187">
        <f>H143+H144</f>
        <v>369000</v>
      </c>
    </row>
    <row r="145" spans="2:9">
      <c r="B145" s="65" t="s">
        <v>52</v>
      </c>
      <c r="D145" s="92"/>
      <c r="E145" s="121"/>
      <c r="F145" s="91">
        <f>ROUND(+D145*E145/2,2)</f>
        <v>0</v>
      </c>
      <c r="G145" s="187">
        <f t="shared" si="13"/>
        <v>184500</v>
      </c>
      <c r="H145" s="187">
        <f t="shared" si="11"/>
        <v>184500</v>
      </c>
      <c r="I145" s="187"/>
    </row>
    <row r="146" spans="2:9">
      <c r="B146" s="65" t="s">
        <v>53</v>
      </c>
      <c r="C146" s="46">
        <v>2035</v>
      </c>
      <c r="D146" s="91"/>
      <c r="E146" s="121">
        <v>0.03</v>
      </c>
      <c r="F146" s="91"/>
      <c r="G146" s="187">
        <f t="shared" si="13"/>
        <v>184500</v>
      </c>
      <c r="H146" s="187">
        <f t="shared" si="11"/>
        <v>184500</v>
      </c>
      <c r="I146" s="187">
        <f>H145+H146</f>
        <v>369000</v>
      </c>
    </row>
    <row r="147" spans="2:9">
      <c r="B147" s="65" t="s">
        <v>52</v>
      </c>
      <c r="D147" s="92"/>
      <c r="E147" s="121"/>
      <c r="F147" s="91">
        <f>ROUND(+D147*E147/2,2)</f>
        <v>0</v>
      </c>
      <c r="G147" s="187">
        <f t="shared" si="13"/>
        <v>184500</v>
      </c>
      <c r="H147" s="187">
        <f t="shared" si="11"/>
        <v>184500</v>
      </c>
      <c r="I147" s="187"/>
    </row>
    <row r="148" spans="2:9">
      <c r="B148" s="65" t="s">
        <v>53</v>
      </c>
      <c r="C148" s="46">
        <v>2036</v>
      </c>
      <c r="D148" s="92"/>
      <c r="E148" s="121">
        <v>0.03</v>
      </c>
      <c r="F148" s="91"/>
      <c r="G148" s="187">
        <f t="shared" si="13"/>
        <v>184500</v>
      </c>
      <c r="H148" s="187">
        <f t="shared" si="11"/>
        <v>184500</v>
      </c>
      <c r="I148" s="187">
        <f>H147+H148</f>
        <v>369000</v>
      </c>
    </row>
    <row r="149" spans="2:9">
      <c r="B149" s="65" t="s">
        <v>52</v>
      </c>
      <c r="C149" s="46"/>
      <c r="D149" s="92"/>
      <c r="E149" s="121"/>
      <c r="F149" s="91"/>
      <c r="G149" s="187">
        <f t="shared" si="13"/>
        <v>184500</v>
      </c>
      <c r="H149" s="187">
        <f t="shared" si="11"/>
        <v>184500</v>
      </c>
      <c r="I149" s="187"/>
    </row>
    <row r="150" spans="2:9">
      <c r="B150" s="65" t="s">
        <v>53</v>
      </c>
      <c r="C150" s="46">
        <v>2037</v>
      </c>
      <c r="D150" s="92"/>
      <c r="E150" s="121">
        <v>0.03</v>
      </c>
      <c r="F150" s="91"/>
      <c r="G150" s="187">
        <f t="shared" si="13"/>
        <v>184500</v>
      </c>
      <c r="H150" s="187">
        <f t="shared" si="11"/>
        <v>184500</v>
      </c>
      <c r="I150" s="187">
        <f>H149+H150</f>
        <v>369000</v>
      </c>
    </row>
    <row r="151" spans="2:9">
      <c r="B151" s="65" t="s">
        <v>52</v>
      </c>
      <c r="C151" s="46"/>
      <c r="D151" s="92"/>
      <c r="E151" s="121"/>
      <c r="F151" s="91"/>
      <c r="G151" s="187">
        <f t="shared" si="13"/>
        <v>184500</v>
      </c>
      <c r="H151" s="187">
        <f t="shared" si="11"/>
        <v>184500</v>
      </c>
      <c r="I151" s="187"/>
    </row>
    <row r="152" spans="2:9">
      <c r="B152" s="65" t="s">
        <v>53</v>
      </c>
      <c r="C152" s="46">
        <v>2038</v>
      </c>
      <c r="D152" s="92"/>
      <c r="E152" s="121">
        <v>0.03</v>
      </c>
      <c r="F152" s="91"/>
      <c r="G152" s="187">
        <f t="shared" si="13"/>
        <v>184500</v>
      </c>
      <c r="H152" s="187">
        <f t="shared" si="11"/>
        <v>184500</v>
      </c>
      <c r="I152" s="187">
        <f>H151+H152</f>
        <v>369000</v>
      </c>
    </row>
    <row r="153" spans="2:9">
      <c r="B153" s="65" t="s">
        <v>52</v>
      </c>
      <c r="C153" s="46"/>
      <c r="D153" s="92"/>
      <c r="E153" s="121"/>
      <c r="F153" s="91"/>
      <c r="G153" s="187">
        <f t="shared" si="13"/>
        <v>184500</v>
      </c>
      <c r="H153" s="187">
        <f t="shared" si="11"/>
        <v>184500</v>
      </c>
      <c r="I153" s="187"/>
    </row>
    <row r="154" spans="2:9">
      <c r="B154" s="65" t="s">
        <v>53</v>
      </c>
      <c r="C154" s="46">
        <v>2039</v>
      </c>
      <c r="D154" s="92"/>
      <c r="E154" s="121">
        <v>0.03</v>
      </c>
      <c r="F154" s="91"/>
      <c r="G154" s="187">
        <f t="shared" si="13"/>
        <v>184500</v>
      </c>
      <c r="H154" s="187">
        <f t="shared" si="11"/>
        <v>184500</v>
      </c>
      <c r="I154" s="187">
        <f>H153+H154</f>
        <v>369000</v>
      </c>
    </row>
    <row r="155" spans="2:9">
      <c r="B155" s="65" t="s">
        <v>52</v>
      </c>
      <c r="C155" s="46"/>
      <c r="D155" s="92"/>
      <c r="E155" s="121"/>
      <c r="F155" s="91"/>
      <c r="G155" s="187">
        <f t="shared" si="13"/>
        <v>184500</v>
      </c>
      <c r="H155" s="187">
        <f t="shared" si="11"/>
        <v>184500</v>
      </c>
      <c r="I155" s="187"/>
    </row>
    <row r="156" spans="2:9">
      <c r="B156" s="65" t="s">
        <v>53</v>
      </c>
      <c r="C156" s="46">
        <v>2040</v>
      </c>
      <c r="D156" s="92"/>
      <c r="E156" s="121">
        <v>0.03</v>
      </c>
      <c r="F156" s="91"/>
      <c r="G156" s="187">
        <f t="shared" si="13"/>
        <v>184500</v>
      </c>
      <c r="H156" s="187">
        <f t="shared" si="11"/>
        <v>184500</v>
      </c>
      <c r="I156" s="187">
        <f>H155+H156</f>
        <v>369000</v>
      </c>
    </row>
    <row r="157" spans="2:9">
      <c r="B157" s="65" t="s">
        <v>52</v>
      </c>
      <c r="C157" s="46"/>
      <c r="D157" s="92"/>
      <c r="E157" s="121"/>
      <c r="F157" s="91"/>
      <c r="G157" s="187">
        <f t="shared" si="13"/>
        <v>184500</v>
      </c>
      <c r="H157" s="187">
        <f t="shared" si="11"/>
        <v>184500</v>
      </c>
      <c r="I157" s="187"/>
    </row>
    <row r="158" spans="2:9">
      <c r="B158" s="65" t="s">
        <v>53</v>
      </c>
      <c r="C158" s="46">
        <v>2041</v>
      </c>
      <c r="D158" s="92"/>
      <c r="E158" s="121">
        <v>0.03</v>
      </c>
      <c r="F158" s="91"/>
      <c r="G158" s="187">
        <f t="shared" si="13"/>
        <v>184500</v>
      </c>
      <c r="H158" s="187">
        <f t="shared" si="11"/>
        <v>184500</v>
      </c>
      <c r="I158" s="187">
        <f>H157+H158</f>
        <v>369000</v>
      </c>
    </row>
    <row r="159" spans="2:9">
      <c r="B159" s="65" t="s">
        <v>52</v>
      </c>
      <c r="C159" s="46"/>
      <c r="D159" s="92"/>
      <c r="E159" s="121"/>
      <c r="F159" s="91"/>
      <c r="G159" s="187">
        <f t="shared" si="13"/>
        <v>184500</v>
      </c>
      <c r="H159" s="187">
        <f t="shared" si="11"/>
        <v>184500</v>
      </c>
      <c r="I159" s="187"/>
    </row>
    <row r="160" spans="2:9">
      <c r="B160" s="65" t="s">
        <v>53</v>
      </c>
      <c r="C160" s="46">
        <v>2042</v>
      </c>
      <c r="D160" s="92"/>
      <c r="E160" s="121">
        <v>0.03</v>
      </c>
      <c r="F160" s="91"/>
      <c r="G160" s="187">
        <f t="shared" si="13"/>
        <v>184500</v>
      </c>
      <c r="H160" s="187">
        <f t="shared" si="11"/>
        <v>184500</v>
      </c>
      <c r="I160" s="187">
        <f>H159+H160</f>
        <v>369000</v>
      </c>
    </row>
    <row r="161" spans="2:9">
      <c r="B161" s="65" t="s">
        <v>52</v>
      </c>
      <c r="C161" s="46"/>
      <c r="D161" s="92"/>
      <c r="E161" s="121"/>
      <c r="F161" s="91"/>
      <c r="G161" s="187">
        <f t="shared" si="13"/>
        <v>184500</v>
      </c>
      <c r="H161" s="187">
        <f t="shared" si="11"/>
        <v>184500</v>
      </c>
      <c r="I161" s="187"/>
    </row>
    <row r="162" spans="2:9">
      <c r="B162" s="65" t="s">
        <v>53</v>
      </c>
      <c r="C162" s="46">
        <v>2043</v>
      </c>
      <c r="D162" s="92"/>
      <c r="E162" s="121">
        <v>0.03</v>
      </c>
      <c r="F162" s="91"/>
      <c r="G162" s="187">
        <f t="shared" si="13"/>
        <v>184500</v>
      </c>
      <c r="H162" s="187">
        <f t="shared" si="11"/>
        <v>184500</v>
      </c>
      <c r="I162" s="187">
        <f>H161+H162</f>
        <v>369000</v>
      </c>
    </row>
    <row r="163" spans="2:9">
      <c r="B163" s="65" t="s">
        <v>52</v>
      </c>
      <c r="C163" s="46"/>
      <c r="D163" s="92"/>
      <c r="E163" s="121"/>
      <c r="F163" s="91"/>
      <c r="G163" s="187">
        <f t="shared" si="13"/>
        <v>184500</v>
      </c>
      <c r="H163" s="187">
        <f t="shared" si="11"/>
        <v>184500</v>
      </c>
      <c r="I163" s="187"/>
    </row>
    <row r="164" spans="2:9">
      <c r="B164" s="65" t="s">
        <v>53</v>
      </c>
      <c r="C164" s="46">
        <v>2044</v>
      </c>
      <c r="D164" s="185">
        <v>1270000</v>
      </c>
      <c r="E164" s="121">
        <v>0.03</v>
      </c>
      <c r="F164" s="91"/>
      <c r="G164" s="187">
        <f t="shared" si="13"/>
        <v>184500</v>
      </c>
      <c r="H164" s="187">
        <f t="shared" si="11"/>
        <v>1454500</v>
      </c>
      <c r="I164" s="187">
        <f>H163+H164</f>
        <v>1639000</v>
      </c>
    </row>
    <row r="165" spans="2:9">
      <c r="B165" s="65" t="s">
        <v>52</v>
      </c>
      <c r="C165" s="46"/>
      <c r="D165" s="185"/>
      <c r="E165" s="121"/>
      <c r="F165" s="91"/>
      <c r="G165" s="187">
        <v>165450</v>
      </c>
      <c r="H165" s="187">
        <f t="shared" si="11"/>
        <v>165450</v>
      </c>
      <c r="I165" s="187"/>
    </row>
    <row r="166" spans="2:9">
      <c r="B166" s="65" t="s">
        <v>53</v>
      </c>
      <c r="C166" s="46">
        <v>2045</v>
      </c>
      <c r="D166" s="185">
        <v>1310000</v>
      </c>
      <c r="E166" s="121">
        <v>0.03</v>
      </c>
      <c r="F166" s="91"/>
      <c r="G166" s="187">
        <f t="shared" ref="G166" si="16">+G165-F165</f>
        <v>165450</v>
      </c>
      <c r="H166" s="187">
        <f t="shared" si="11"/>
        <v>1475450</v>
      </c>
      <c r="I166" s="187">
        <f>H165+H166</f>
        <v>1640900</v>
      </c>
    </row>
    <row r="167" spans="2:9">
      <c r="B167" s="65" t="s">
        <v>52</v>
      </c>
      <c r="C167" s="46"/>
      <c r="D167" s="185"/>
      <c r="E167" s="121"/>
      <c r="F167" s="91"/>
      <c r="G167" s="187">
        <v>145800</v>
      </c>
      <c r="H167" s="187">
        <f t="shared" si="11"/>
        <v>145800</v>
      </c>
      <c r="I167" s="187"/>
    </row>
    <row r="168" spans="2:9">
      <c r="B168" s="65" t="s">
        <v>53</v>
      </c>
      <c r="C168" s="46">
        <v>2046</v>
      </c>
      <c r="D168" s="185">
        <v>1345000</v>
      </c>
      <c r="E168" s="121">
        <v>0.04</v>
      </c>
      <c r="F168" s="91"/>
      <c r="G168" s="187">
        <f t="shared" ref="G168" si="17">+G167-F167</f>
        <v>145800</v>
      </c>
      <c r="H168" s="187">
        <f t="shared" si="11"/>
        <v>1490800</v>
      </c>
      <c r="I168" s="187">
        <f>H167+H168</f>
        <v>1636600</v>
      </c>
    </row>
    <row r="169" spans="2:9">
      <c r="B169" s="65" t="s">
        <v>52</v>
      </c>
      <c r="C169" s="46"/>
      <c r="D169" s="185"/>
      <c r="E169" s="121"/>
      <c r="F169" s="91"/>
      <c r="G169" s="187">
        <v>118900</v>
      </c>
      <c r="H169" s="187">
        <f t="shared" si="11"/>
        <v>118900</v>
      </c>
      <c r="I169" s="187"/>
    </row>
    <row r="170" spans="2:9">
      <c r="B170" s="65" t="s">
        <v>53</v>
      </c>
      <c r="C170" s="46">
        <v>2047</v>
      </c>
      <c r="D170" s="185">
        <v>1400000</v>
      </c>
      <c r="E170" s="121">
        <v>0.04</v>
      </c>
      <c r="F170" s="91"/>
      <c r="G170" s="187">
        <f t="shared" ref="G170" si="18">+G169-F169</f>
        <v>118900</v>
      </c>
      <c r="H170" s="187">
        <f t="shared" si="11"/>
        <v>1518900</v>
      </c>
      <c r="I170" s="187">
        <f>H169+H170</f>
        <v>1637800</v>
      </c>
    </row>
    <row r="171" spans="2:9">
      <c r="B171" s="65" t="s">
        <v>52</v>
      </c>
      <c r="C171" s="46"/>
      <c r="D171" s="185"/>
      <c r="E171" s="121"/>
      <c r="F171" s="91"/>
      <c r="G171" s="187">
        <v>90900</v>
      </c>
      <c r="H171" s="187">
        <f t="shared" si="11"/>
        <v>90900</v>
      </c>
      <c r="I171" s="187"/>
    </row>
    <row r="172" spans="2:9">
      <c r="B172" s="65" t="s">
        <v>53</v>
      </c>
      <c r="C172" s="46">
        <v>2048</v>
      </c>
      <c r="D172" s="185">
        <v>1455000</v>
      </c>
      <c r="E172" s="121">
        <v>0.04</v>
      </c>
      <c r="F172" s="91"/>
      <c r="G172" s="187">
        <f t="shared" ref="G172" si="19">+G171-F171</f>
        <v>90900</v>
      </c>
      <c r="H172" s="187">
        <f t="shared" si="11"/>
        <v>1545900</v>
      </c>
      <c r="I172" s="187">
        <f>H171+H172</f>
        <v>1636800</v>
      </c>
    </row>
    <row r="173" spans="2:9">
      <c r="B173" s="65" t="s">
        <v>52</v>
      </c>
      <c r="C173" s="46"/>
      <c r="D173" s="185"/>
      <c r="E173" s="121"/>
      <c r="F173" s="91"/>
      <c r="G173" s="187">
        <v>61800</v>
      </c>
      <c r="H173" s="187">
        <f t="shared" si="11"/>
        <v>61800</v>
      </c>
      <c r="I173" s="187"/>
    </row>
    <row r="174" spans="2:9">
      <c r="B174" s="65" t="s">
        <v>53</v>
      </c>
      <c r="C174" s="46">
        <v>2049</v>
      </c>
      <c r="D174" s="185">
        <v>1515000</v>
      </c>
      <c r="E174" s="121">
        <v>0.04</v>
      </c>
      <c r="F174" s="91"/>
      <c r="G174" s="187">
        <f t="shared" ref="G174" si="20">+G173-F173</f>
        <v>61800</v>
      </c>
      <c r="H174" s="187">
        <f t="shared" si="11"/>
        <v>1576800</v>
      </c>
      <c r="I174" s="187">
        <f>H173+H174</f>
        <v>1638600</v>
      </c>
    </row>
    <row r="175" spans="2:9">
      <c r="B175" s="65" t="s">
        <v>52</v>
      </c>
      <c r="C175" s="46"/>
      <c r="D175" s="185"/>
      <c r="E175" s="121"/>
      <c r="F175" s="91"/>
      <c r="G175" s="187">
        <v>31500</v>
      </c>
      <c r="H175" s="187">
        <f t="shared" si="11"/>
        <v>31500</v>
      </c>
      <c r="I175" s="187"/>
    </row>
    <row r="176" spans="2:9">
      <c r="B176" s="65" t="s">
        <v>53</v>
      </c>
      <c r="C176" s="46">
        <v>2050</v>
      </c>
      <c r="D176" s="185">
        <v>1575000</v>
      </c>
      <c r="E176" s="121">
        <v>0.04</v>
      </c>
      <c r="F176" s="91"/>
      <c r="G176" s="187">
        <f t="shared" ref="G176" si="21">+G175-F175</f>
        <v>31500</v>
      </c>
      <c r="H176" s="187">
        <f t="shared" si="11"/>
        <v>1606500</v>
      </c>
      <c r="I176" s="187">
        <f>H175+H176</f>
        <v>1638000</v>
      </c>
    </row>
    <row r="177" spans="2:9">
      <c r="B177" s="17"/>
      <c r="C177" s="44"/>
      <c r="D177" s="186"/>
      <c r="E177" s="45"/>
      <c r="F177" s="47"/>
      <c r="G177" s="186"/>
      <c r="H177" s="186"/>
      <c r="I177" s="186"/>
    </row>
    <row r="178" spans="2:9">
      <c r="B178" s="65"/>
      <c r="C178" s="44"/>
      <c r="D178" s="49"/>
      <c r="E178" s="45"/>
      <c r="F178" s="49"/>
      <c r="G178" s="188"/>
      <c r="H178" s="188"/>
      <c r="I178" s="188"/>
    </row>
    <row r="179" spans="2:9">
      <c r="B179" s="48"/>
      <c r="C179" s="48"/>
      <c r="D179" s="93">
        <f>SUM(D116:D177)</f>
        <v>9870000</v>
      </c>
      <c r="E179" s="94"/>
      <c r="F179" s="93">
        <f>SUM(F116:F177)</f>
        <v>0</v>
      </c>
      <c r="G179" s="189">
        <f>SUM(G116:G177)</f>
        <v>10084700</v>
      </c>
      <c r="H179" s="189">
        <f>SUM(H116:H177)</f>
        <v>19954700</v>
      </c>
      <c r="I179" s="189">
        <f>SUM(I116:I177)</f>
        <v>19954700</v>
      </c>
    </row>
    <row r="180" spans="2:9">
      <c r="B180" s="48"/>
      <c r="C180" s="48"/>
      <c r="D180" s="49"/>
      <c r="E180" s="50"/>
      <c r="F180" s="49"/>
      <c r="G180" s="49"/>
      <c r="H180" s="49"/>
      <c r="I180" s="49"/>
    </row>
    <row r="181" spans="2:9">
      <c r="B181" s="67" t="s">
        <v>24</v>
      </c>
      <c r="C181" s="28"/>
      <c r="D181" s="28"/>
      <c r="E181" s="68"/>
      <c r="F181" s="69"/>
      <c r="G181" s="68">
        <v>9870000</v>
      </c>
      <c r="H181" s="69"/>
      <c r="I181" s="70"/>
    </row>
    <row r="182" spans="2:9">
      <c r="B182" s="71" t="s">
        <v>25</v>
      </c>
      <c r="C182" s="72"/>
      <c r="D182" s="15"/>
      <c r="E182" s="60"/>
      <c r="F182" s="61"/>
      <c r="G182" s="66">
        <v>4245511</v>
      </c>
      <c r="H182" s="61"/>
      <c r="I182" s="73"/>
    </row>
    <row r="183" spans="2:9">
      <c r="B183" s="74" t="s">
        <v>26</v>
      </c>
      <c r="C183" s="75"/>
      <c r="D183" s="27"/>
      <c r="E183" s="76"/>
      <c r="F183" s="62"/>
      <c r="G183" s="77">
        <f>G181-G182</f>
        <v>5624489</v>
      </c>
      <c r="H183" s="62"/>
      <c r="I183" s="78"/>
    </row>
    <row r="184" spans="2:9">
      <c r="B184" s="79"/>
      <c r="C184" s="72"/>
      <c r="D184" s="15"/>
      <c r="E184" s="60"/>
      <c r="F184" s="61"/>
      <c r="G184" s="66"/>
      <c r="H184" s="61"/>
      <c r="I184" s="61"/>
    </row>
    <row r="186" spans="2:9">
      <c r="B186" s="232" t="s">
        <v>34</v>
      </c>
      <c r="C186" s="232"/>
      <c r="D186" s="232"/>
      <c r="E186" s="232"/>
      <c r="F186" s="232"/>
      <c r="G186" s="232"/>
      <c r="H186" s="232"/>
      <c r="I186" s="232"/>
    </row>
    <row r="187" spans="2:9">
      <c r="B187" s="232" t="s">
        <v>23</v>
      </c>
      <c r="C187" s="232"/>
      <c r="D187" s="232"/>
      <c r="E187" s="232"/>
      <c r="F187" s="232"/>
      <c r="G187" s="232"/>
      <c r="H187" s="232"/>
      <c r="I187" s="232"/>
    </row>
    <row r="188" spans="2:9">
      <c r="B188" s="232" t="s">
        <v>86</v>
      </c>
      <c r="C188" s="232"/>
      <c r="D188" s="232"/>
      <c r="E188" s="232"/>
      <c r="F188" s="232"/>
      <c r="G188" s="232"/>
      <c r="H188" s="232"/>
      <c r="I188" s="232"/>
    </row>
    <row r="189" spans="2:9">
      <c r="B189" s="232" t="s">
        <v>85</v>
      </c>
      <c r="C189" s="232"/>
      <c r="D189" s="232"/>
      <c r="E189" s="232"/>
      <c r="F189" s="232"/>
      <c r="G189" s="232"/>
      <c r="H189" s="232"/>
      <c r="I189" s="232"/>
    </row>
    <row r="190" spans="2:9">
      <c r="B190" s="63" t="s">
        <v>108</v>
      </c>
      <c r="C190" s="52"/>
      <c r="D190" s="52"/>
      <c r="E190" s="52"/>
      <c r="F190" s="52"/>
      <c r="G190" s="52"/>
      <c r="H190" s="52"/>
      <c r="I190" s="52"/>
    </row>
    <row r="191" spans="2:9">
      <c r="B191" s="63" t="s">
        <v>109</v>
      </c>
      <c r="C191" s="64"/>
      <c r="D191" s="64"/>
      <c r="E191" s="64"/>
      <c r="F191" s="64"/>
      <c r="G191" s="64"/>
      <c r="H191" s="64"/>
      <c r="I191" s="64"/>
    </row>
    <row r="192" spans="2:9">
      <c r="B192" s="56"/>
      <c r="C192" s="57"/>
      <c r="D192" s="53"/>
      <c r="E192" s="54"/>
      <c r="F192" s="55" t="s">
        <v>15</v>
      </c>
      <c r="G192" s="53"/>
      <c r="H192" s="53"/>
      <c r="I192" s="53"/>
    </row>
    <row r="193" spans="2:9">
      <c r="B193" s="233" t="s">
        <v>19</v>
      </c>
      <c r="C193" s="233"/>
      <c r="D193" s="58" t="s">
        <v>14</v>
      </c>
      <c r="E193" s="59" t="s">
        <v>20</v>
      </c>
      <c r="F193" s="58" t="s">
        <v>21</v>
      </c>
      <c r="G193" s="58" t="s">
        <v>15</v>
      </c>
      <c r="H193" s="58" t="s">
        <v>16</v>
      </c>
      <c r="I193" s="58" t="s">
        <v>22</v>
      </c>
    </row>
    <row r="195" spans="2:9">
      <c r="B195" s="65"/>
      <c r="C195" s="46"/>
      <c r="D195" s="91"/>
      <c r="E195" s="121"/>
      <c r="F195" s="91">
        <f t="shared" ref="F195" si="22">ROUND(+D195*E195/2,2)</f>
        <v>0</v>
      </c>
      <c r="G195" s="91"/>
      <c r="H195" s="91"/>
      <c r="I195" s="91"/>
    </row>
    <row r="196" spans="2:9">
      <c r="B196" s="65" t="s">
        <v>52</v>
      </c>
      <c r="D196" s="91"/>
      <c r="E196" s="121"/>
      <c r="F196" s="91"/>
      <c r="G196" s="187">
        <v>648048</v>
      </c>
      <c r="H196" s="187">
        <f t="shared" ref="H196:H241" si="23">+G196+D196</f>
        <v>648048</v>
      </c>
      <c r="I196" s="187"/>
    </row>
    <row r="197" spans="2:9">
      <c r="B197" s="65" t="s">
        <v>53</v>
      </c>
      <c r="C197" s="46">
        <v>2021</v>
      </c>
      <c r="D197" s="187">
        <v>805000</v>
      </c>
      <c r="E197" s="121">
        <v>5.8900000000000003E-3</v>
      </c>
      <c r="F197" s="91">
        <f t="shared" ref="F197:F198" si="24">ROUND(+D197*E197/2,2)</f>
        <v>2370.73</v>
      </c>
      <c r="G197" s="187">
        <f>+G196-F196-1</f>
        <v>648047</v>
      </c>
      <c r="H197" s="187">
        <f t="shared" si="23"/>
        <v>1453047</v>
      </c>
      <c r="I197" s="187">
        <f>H196+H197</f>
        <v>2101095</v>
      </c>
    </row>
    <row r="198" spans="2:9">
      <c r="B198" s="65" t="s">
        <v>52</v>
      </c>
      <c r="D198" s="187"/>
      <c r="E198" s="121"/>
      <c r="F198" s="91">
        <f t="shared" si="24"/>
        <v>0</v>
      </c>
      <c r="G198" s="187">
        <v>645677</v>
      </c>
      <c r="H198" s="187">
        <f t="shared" si="23"/>
        <v>645677</v>
      </c>
      <c r="I198" s="187"/>
    </row>
    <row r="199" spans="2:9">
      <c r="B199" s="65" t="s">
        <v>53</v>
      </c>
      <c r="C199" s="46">
        <v>2022</v>
      </c>
      <c r="D199" s="187">
        <v>810000</v>
      </c>
      <c r="E199" s="121">
        <v>6.7999999999999996E-3</v>
      </c>
      <c r="F199" s="91"/>
      <c r="G199" s="187">
        <f t="shared" ref="G199:G201" si="25">+G198-F198</f>
        <v>645677</v>
      </c>
      <c r="H199" s="187">
        <f t="shared" si="23"/>
        <v>1455677</v>
      </c>
      <c r="I199" s="187">
        <f>H198+H199</f>
        <v>2101354</v>
      </c>
    </row>
    <row r="200" spans="2:9">
      <c r="B200" s="65" t="s">
        <v>52</v>
      </c>
      <c r="C200" s="46"/>
      <c r="D200" s="187"/>
      <c r="E200" s="121"/>
      <c r="F200" s="91"/>
      <c r="G200" s="187">
        <v>642927</v>
      </c>
      <c r="H200" s="187">
        <f t="shared" si="23"/>
        <v>642927</v>
      </c>
      <c r="I200" s="187"/>
    </row>
    <row r="201" spans="2:9">
      <c r="B201" s="65" t="s">
        <v>53</v>
      </c>
      <c r="C201" s="46">
        <v>2023</v>
      </c>
      <c r="D201" s="187">
        <v>815000</v>
      </c>
      <c r="E201" s="121">
        <v>8.2000000000000007E-3</v>
      </c>
      <c r="F201" s="91"/>
      <c r="G201" s="187">
        <f t="shared" si="25"/>
        <v>642927</v>
      </c>
      <c r="H201" s="187">
        <f t="shared" si="23"/>
        <v>1457927</v>
      </c>
      <c r="I201" s="187">
        <f>H200+H201</f>
        <v>2100854</v>
      </c>
    </row>
    <row r="202" spans="2:9">
      <c r="B202" s="65" t="s">
        <v>52</v>
      </c>
      <c r="D202" s="185"/>
      <c r="E202" s="121"/>
      <c r="F202" s="91">
        <f t="shared" ref="F202" si="26">ROUND(+D202*E202/2,2)</f>
        <v>0</v>
      </c>
      <c r="G202" s="187">
        <v>639658</v>
      </c>
      <c r="H202" s="187">
        <f t="shared" si="23"/>
        <v>639658</v>
      </c>
      <c r="I202" s="187"/>
    </row>
    <row r="203" spans="2:9">
      <c r="B203" s="65" t="s">
        <v>53</v>
      </c>
      <c r="C203" s="46">
        <v>2024</v>
      </c>
      <c r="D203" s="187">
        <v>2325000</v>
      </c>
      <c r="E203" s="121">
        <v>9.5999999999999992E-3</v>
      </c>
      <c r="F203" s="91"/>
      <c r="G203" s="187">
        <f>+G202-F202+1</f>
        <v>639659</v>
      </c>
      <c r="H203" s="187">
        <f t="shared" si="23"/>
        <v>2964659</v>
      </c>
      <c r="I203" s="187">
        <f>H202+H203</f>
        <v>3604317</v>
      </c>
    </row>
    <row r="204" spans="2:9">
      <c r="B204" s="65" t="s">
        <v>52</v>
      </c>
      <c r="D204" s="185"/>
      <c r="E204" s="121"/>
      <c r="F204" s="91">
        <f>ROUND(+D204*E204/2,2)</f>
        <v>0</v>
      </c>
      <c r="G204" s="187">
        <v>628452</v>
      </c>
      <c r="H204" s="187">
        <f t="shared" si="23"/>
        <v>628452</v>
      </c>
      <c r="I204" s="187"/>
    </row>
    <row r="205" spans="2:9">
      <c r="B205" s="65" t="s">
        <v>53</v>
      </c>
      <c r="C205" s="46">
        <v>2025</v>
      </c>
      <c r="D205" s="187">
        <v>2345000</v>
      </c>
      <c r="E205" s="121">
        <v>1.064E-2</v>
      </c>
      <c r="F205" s="91"/>
      <c r="G205" s="187">
        <f t="shared" ref="G205:G235" si="27">+G204-F204</f>
        <v>628452</v>
      </c>
      <c r="H205" s="187">
        <f t="shared" si="23"/>
        <v>2973452</v>
      </c>
      <c r="I205" s="187">
        <f>H204+H205</f>
        <v>3601904</v>
      </c>
    </row>
    <row r="206" spans="2:9">
      <c r="B206" s="65" t="s">
        <v>52</v>
      </c>
      <c r="D206" s="185"/>
      <c r="E206" s="121"/>
      <c r="F206" s="91">
        <f>ROUND(+D206*E206/2,2)</f>
        <v>0</v>
      </c>
      <c r="G206" s="187">
        <v>615977</v>
      </c>
      <c r="H206" s="187">
        <f t="shared" si="23"/>
        <v>615977</v>
      </c>
      <c r="I206" s="187"/>
    </row>
    <row r="207" spans="2:9">
      <c r="B207" s="65" t="s">
        <v>53</v>
      </c>
      <c r="C207" s="46">
        <v>2026</v>
      </c>
      <c r="D207" s="187">
        <v>2365000</v>
      </c>
      <c r="E207" s="121">
        <v>1.3599999999999999E-2</v>
      </c>
      <c r="F207" s="91"/>
      <c r="G207" s="187">
        <f t="shared" si="27"/>
        <v>615977</v>
      </c>
      <c r="H207" s="187">
        <f t="shared" si="23"/>
        <v>2980977</v>
      </c>
      <c r="I207" s="187">
        <f>H206+H207</f>
        <v>3596954</v>
      </c>
    </row>
    <row r="208" spans="2:9">
      <c r="B208" s="65" t="s">
        <v>52</v>
      </c>
      <c r="D208" s="185"/>
      <c r="E208" s="121"/>
      <c r="F208" s="91">
        <f>ROUND(+D208*E208/2,2)</f>
        <v>0</v>
      </c>
      <c r="G208" s="187">
        <v>599848</v>
      </c>
      <c r="H208" s="187">
        <f t="shared" si="23"/>
        <v>599848</v>
      </c>
      <c r="I208" s="187"/>
    </row>
    <row r="209" spans="2:9">
      <c r="B209" s="65" t="s">
        <v>53</v>
      </c>
      <c r="C209" s="46">
        <v>2027</v>
      </c>
      <c r="D209" s="187">
        <v>2400000</v>
      </c>
      <c r="E209" s="121">
        <v>1.46E-2</v>
      </c>
      <c r="F209" s="91"/>
      <c r="G209" s="187">
        <f>+G208-F208-1</f>
        <v>599847</v>
      </c>
      <c r="H209" s="187">
        <f t="shared" si="23"/>
        <v>2999847</v>
      </c>
      <c r="I209" s="187">
        <f>H208+H209</f>
        <v>3599695</v>
      </c>
    </row>
    <row r="210" spans="2:9">
      <c r="B210" s="65" t="s">
        <v>52</v>
      </c>
      <c r="D210" s="185"/>
      <c r="E210" s="121"/>
      <c r="F210" s="91">
        <f>ROUND(+D210*E210/2,2)</f>
        <v>0</v>
      </c>
      <c r="G210" s="187">
        <v>582280</v>
      </c>
      <c r="H210" s="187">
        <f t="shared" si="23"/>
        <v>582280</v>
      </c>
      <c r="I210" s="187"/>
    </row>
    <row r="211" spans="2:9">
      <c r="B211" s="65" t="s">
        <v>53</v>
      </c>
      <c r="C211" s="46">
        <v>2028</v>
      </c>
      <c r="D211" s="187">
        <v>2435000</v>
      </c>
      <c r="E211" s="121">
        <v>1.6799999999999999E-2</v>
      </c>
      <c r="F211" s="91"/>
      <c r="G211" s="187">
        <f>+G210-F210-1</f>
        <v>582279</v>
      </c>
      <c r="H211" s="187">
        <f t="shared" si="23"/>
        <v>3017279</v>
      </c>
      <c r="I211" s="187">
        <f>H210+H211</f>
        <v>3599559</v>
      </c>
    </row>
    <row r="212" spans="2:9">
      <c r="B212" s="65" t="s">
        <v>52</v>
      </c>
      <c r="D212" s="185"/>
      <c r="E212" s="121"/>
      <c r="F212" s="91">
        <f>ROUND(+D212*E212/2,2)</f>
        <v>0</v>
      </c>
      <c r="G212" s="187">
        <v>561801</v>
      </c>
      <c r="H212" s="187">
        <f t="shared" si="23"/>
        <v>561801</v>
      </c>
      <c r="I212" s="187"/>
    </row>
    <row r="213" spans="2:9">
      <c r="B213" s="65" t="s">
        <v>53</v>
      </c>
      <c r="C213" s="46">
        <v>2029</v>
      </c>
      <c r="D213" s="187">
        <v>2475000</v>
      </c>
      <c r="E213" s="121">
        <v>1.78E-2</v>
      </c>
      <c r="F213" s="91"/>
      <c r="G213" s="187">
        <f t="shared" si="27"/>
        <v>561801</v>
      </c>
      <c r="H213" s="187">
        <f t="shared" si="23"/>
        <v>3036801</v>
      </c>
      <c r="I213" s="187">
        <f>H212+H213</f>
        <v>3598602</v>
      </c>
    </row>
    <row r="214" spans="2:9">
      <c r="B214" s="65" t="s">
        <v>52</v>
      </c>
      <c r="D214" s="185"/>
      <c r="E214" s="121"/>
      <c r="F214" s="91">
        <f>ROUND(+D214*E214/2,2)</f>
        <v>0</v>
      </c>
      <c r="G214" s="187">
        <v>539749</v>
      </c>
      <c r="H214" s="187">
        <f t="shared" si="23"/>
        <v>539749</v>
      </c>
      <c r="I214" s="187"/>
    </row>
    <row r="215" spans="2:9">
      <c r="B215" s="65" t="s">
        <v>53</v>
      </c>
      <c r="C215" s="46">
        <v>2030</v>
      </c>
      <c r="D215" s="187">
        <v>2520000</v>
      </c>
      <c r="E215" s="121">
        <v>1.8800000000000001E-2</v>
      </c>
      <c r="F215" s="91"/>
      <c r="G215" s="187">
        <f t="shared" si="27"/>
        <v>539749</v>
      </c>
      <c r="H215" s="187">
        <f t="shared" si="23"/>
        <v>3059749</v>
      </c>
      <c r="I215" s="187">
        <f>H214+H215</f>
        <v>3599498</v>
      </c>
    </row>
    <row r="216" spans="2:9">
      <c r="B216" s="65" t="s">
        <v>52</v>
      </c>
      <c r="D216" s="185"/>
      <c r="E216" s="121"/>
      <c r="F216" s="91">
        <f>ROUND(+D216*E216/2,2)</f>
        <v>0</v>
      </c>
      <c r="G216" s="187">
        <v>516035</v>
      </c>
      <c r="H216" s="187">
        <f t="shared" si="23"/>
        <v>516035</v>
      </c>
      <c r="I216" s="187"/>
    </row>
    <row r="217" spans="2:9">
      <c r="B217" s="65" t="s">
        <v>53</v>
      </c>
      <c r="C217" s="46">
        <v>2031</v>
      </c>
      <c r="D217" s="187">
        <v>2570000</v>
      </c>
      <c r="E217" s="121">
        <v>1.9800000000000002E-2</v>
      </c>
      <c r="F217" s="91"/>
      <c r="G217" s="187">
        <f>+G216-F216+1</f>
        <v>516036</v>
      </c>
      <c r="H217" s="187">
        <f t="shared" si="23"/>
        <v>3086036</v>
      </c>
      <c r="I217" s="187">
        <f>H216+H217</f>
        <v>3602071</v>
      </c>
    </row>
    <row r="218" spans="2:9">
      <c r="B218" s="65" t="s">
        <v>52</v>
      </c>
      <c r="D218" s="185"/>
      <c r="E218" s="121"/>
      <c r="F218" s="91">
        <f>ROUND(+D218*E218/2,2)</f>
        <v>0</v>
      </c>
      <c r="G218" s="187">
        <v>490567</v>
      </c>
      <c r="H218" s="187">
        <f t="shared" si="23"/>
        <v>490567</v>
      </c>
      <c r="I218" s="187"/>
    </row>
    <row r="219" spans="2:9">
      <c r="B219" s="65" t="s">
        <v>53</v>
      </c>
      <c r="C219" s="46">
        <v>2032</v>
      </c>
      <c r="D219" s="187">
        <v>2625000</v>
      </c>
      <c r="E219" s="121">
        <v>2.0799999999999999E-2</v>
      </c>
      <c r="F219" s="91"/>
      <c r="G219" s="187">
        <f t="shared" si="27"/>
        <v>490567</v>
      </c>
      <c r="H219" s="187">
        <f t="shared" si="23"/>
        <v>3115567</v>
      </c>
      <c r="I219" s="187">
        <f>H218+H219</f>
        <v>3606134</v>
      </c>
    </row>
    <row r="220" spans="2:9">
      <c r="B220" s="65" t="s">
        <v>52</v>
      </c>
      <c r="D220" s="185"/>
      <c r="E220" s="121"/>
      <c r="F220" s="91">
        <f>ROUND(+D220*E220/2,2)</f>
        <v>0</v>
      </c>
      <c r="G220" s="187">
        <v>463241</v>
      </c>
      <c r="H220" s="187">
        <f t="shared" si="23"/>
        <v>463241</v>
      </c>
      <c r="I220" s="187"/>
    </row>
    <row r="221" spans="2:9">
      <c r="B221" s="65" t="s">
        <v>53</v>
      </c>
      <c r="C221" s="46">
        <v>2033</v>
      </c>
      <c r="D221" s="187">
        <v>2670000</v>
      </c>
      <c r="E221" s="121">
        <v>2.1299999999999999E-2</v>
      </c>
      <c r="F221" s="91"/>
      <c r="G221" s="187">
        <f t="shared" si="27"/>
        <v>463241</v>
      </c>
      <c r="H221" s="187">
        <f t="shared" si="23"/>
        <v>3133241</v>
      </c>
      <c r="I221" s="187">
        <f>H220+H221</f>
        <v>3596482</v>
      </c>
    </row>
    <row r="222" spans="2:9">
      <c r="B222" s="65" t="s">
        <v>52</v>
      </c>
      <c r="D222" s="185"/>
      <c r="E222" s="121"/>
      <c r="F222" s="91">
        <f>ROUND(+D222*E222/2,2)</f>
        <v>0</v>
      </c>
      <c r="G222" s="187">
        <v>434778</v>
      </c>
      <c r="H222" s="187">
        <f t="shared" si="23"/>
        <v>434778</v>
      </c>
      <c r="I222" s="187"/>
    </row>
    <row r="223" spans="2:9">
      <c r="B223" s="65" t="s">
        <v>53</v>
      </c>
      <c r="C223" s="46">
        <v>2034</v>
      </c>
      <c r="D223" s="187">
        <v>2730000</v>
      </c>
      <c r="E223" s="121">
        <v>2.23E-2</v>
      </c>
      <c r="F223" s="91"/>
      <c r="G223" s="187">
        <f>+G222-F222+1</f>
        <v>434779</v>
      </c>
      <c r="H223" s="187">
        <f t="shared" si="23"/>
        <v>3164779</v>
      </c>
      <c r="I223" s="187">
        <f>H222+H223</f>
        <v>3599557</v>
      </c>
    </row>
    <row r="224" spans="2:9">
      <c r="B224" s="65" t="s">
        <v>52</v>
      </c>
      <c r="D224" s="185"/>
      <c r="E224" s="121"/>
      <c r="F224" s="91">
        <f>ROUND(+D224*E224/2,2)</f>
        <v>0</v>
      </c>
      <c r="G224" s="187">
        <v>404312</v>
      </c>
      <c r="H224" s="187">
        <f t="shared" si="23"/>
        <v>404312</v>
      </c>
      <c r="I224" s="187"/>
    </row>
    <row r="225" spans="2:9">
      <c r="B225" s="65" t="s">
        <v>53</v>
      </c>
      <c r="C225" s="46">
        <v>2035</v>
      </c>
      <c r="D225" s="187">
        <v>2795000</v>
      </c>
      <c r="E225" s="121">
        <v>2.3199999999999998E-2</v>
      </c>
      <c r="F225" s="91"/>
      <c r="G225" s="187">
        <f t="shared" si="27"/>
        <v>404312</v>
      </c>
      <c r="H225" s="187">
        <f t="shared" si="23"/>
        <v>3199312</v>
      </c>
      <c r="I225" s="187">
        <f>H224+H225</f>
        <v>3603624</v>
      </c>
    </row>
    <row r="226" spans="2:9">
      <c r="B226" s="65" t="s">
        <v>52</v>
      </c>
      <c r="D226" s="185"/>
      <c r="E226" s="121"/>
      <c r="F226" s="91">
        <f>ROUND(+D226*E226/2,2)</f>
        <v>0</v>
      </c>
      <c r="G226" s="187">
        <v>371862</v>
      </c>
      <c r="H226" s="187">
        <f t="shared" si="23"/>
        <v>371862</v>
      </c>
      <c r="I226" s="187"/>
    </row>
    <row r="227" spans="2:9">
      <c r="B227" s="65" t="s">
        <v>53</v>
      </c>
      <c r="C227" s="46">
        <v>2036</v>
      </c>
      <c r="D227" s="185">
        <v>2855000</v>
      </c>
      <c r="E227" s="121">
        <v>2.9100000000000001E-2</v>
      </c>
      <c r="F227" s="91"/>
      <c r="G227" s="187">
        <f t="shared" si="27"/>
        <v>371862</v>
      </c>
      <c r="H227" s="187">
        <f t="shared" si="23"/>
        <v>3226862</v>
      </c>
      <c r="I227" s="187">
        <f>H226+H227</f>
        <v>3598724</v>
      </c>
    </row>
    <row r="228" spans="2:9">
      <c r="B228" s="65" t="s">
        <v>52</v>
      </c>
      <c r="C228" s="46"/>
      <c r="D228" s="185"/>
      <c r="E228" s="121"/>
      <c r="F228" s="91"/>
      <c r="G228" s="187">
        <v>330293</v>
      </c>
      <c r="H228" s="187">
        <f t="shared" si="23"/>
        <v>330293</v>
      </c>
      <c r="I228" s="187"/>
    </row>
    <row r="229" spans="2:9">
      <c r="B229" s="65" t="s">
        <v>53</v>
      </c>
      <c r="C229" s="46">
        <v>2037</v>
      </c>
      <c r="D229" s="185">
        <v>2940000</v>
      </c>
      <c r="E229" s="121">
        <v>2.9100000000000001E-2</v>
      </c>
      <c r="F229" s="91"/>
      <c r="G229" s="187">
        <f t="shared" si="27"/>
        <v>330293</v>
      </c>
      <c r="H229" s="187">
        <f t="shared" si="23"/>
        <v>3270293</v>
      </c>
      <c r="I229" s="187">
        <f>H228+H229</f>
        <v>3600586</v>
      </c>
    </row>
    <row r="230" spans="2:9">
      <c r="B230" s="65" t="s">
        <v>52</v>
      </c>
      <c r="C230" s="46"/>
      <c r="D230" s="185"/>
      <c r="E230" s="121"/>
      <c r="F230" s="91"/>
      <c r="G230" s="187">
        <v>287486</v>
      </c>
      <c r="H230" s="187">
        <f t="shared" si="23"/>
        <v>287486</v>
      </c>
      <c r="I230" s="187"/>
    </row>
    <row r="231" spans="2:9">
      <c r="B231" s="65" t="s">
        <v>53</v>
      </c>
      <c r="C231" s="46">
        <v>2038</v>
      </c>
      <c r="D231" s="185">
        <v>3025000</v>
      </c>
      <c r="E231" s="121">
        <v>2.9100000000000001E-2</v>
      </c>
      <c r="F231" s="91"/>
      <c r="G231" s="187">
        <f>+G230-F230+1</f>
        <v>287487</v>
      </c>
      <c r="H231" s="187">
        <f t="shared" si="23"/>
        <v>3312487</v>
      </c>
      <c r="I231" s="187">
        <f>H230+H231</f>
        <v>3599973</v>
      </c>
    </row>
    <row r="232" spans="2:9">
      <c r="B232" s="65" t="s">
        <v>52</v>
      </c>
      <c r="C232" s="46"/>
      <c r="D232" s="185"/>
      <c r="E232" s="121"/>
      <c r="F232" s="91"/>
      <c r="G232" s="187">
        <v>243443</v>
      </c>
      <c r="H232" s="187">
        <f t="shared" si="23"/>
        <v>243443</v>
      </c>
      <c r="I232" s="187"/>
    </row>
    <row r="233" spans="2:9">
      <c r="B233" s="65" t="s">
        <v>53</v>
      </c>
      <c r="C233" s="46">
        <v>2039</v>
      </c>
      <c r="D233" s="185">
        <v>3115000</v>
      </c>
      <c r="E233" s="121">
        <v>2.9100000000000001E-2</v>
      </c>
      <c r="F233" s="91"/>
      <c r="G233" s="187">
        <f>+G232-F232-1</f>
        <v>243442</v>
      </c>
      <c r="H233" s="187">
        <f t="shared" si="23"/>
        <v>3358442</v>
      </c>
      <c r="I233" s="187">
        <f>H232+H233</f>
        <v>3601885</v>
      </c>
    </row>
    <row r="234" spans="2:9">
      <c r="B234" s="65" t="s">
        <v>52</v>
      </c>
      <c r="C234" s="46"/>
      <c r="D234" s="185"/>
      <c r="E234" s="121"/>
      <c r="F234" s="91"/>
      <c r="G234" s="187">
        <v>198088</v>
      </c>
      <c r="H234" s="187">
        <f t="shared" si="23"/>
        <v>198088</v>
      </c>
      <c r="I234" s="187"/>
    </row>
    <row r="235" spans="2:9">
      <c r="B235" s="65" t="s">
        <v>53</v>
      </c>
      <c r="C235" s="46">
        <v>2040</v>
      </c>
      <c r="D235" s="185">
        <v>3205000</v>
      </c>
      <c r="E235" s="121">
        <v>2.9100000000000001E-2</v>
      </c>
      <c r="F235" s="91"/>
      <c r="G235" s="187">
        <f t="shared" si="27"/>
        <v>198088</v>
      </c>
      <c r="H235" s="187">
        <f t="shared" si="23"/>
        <v>3403088</v>
      </c>
      <c r="I235" s="187">
        <f>H234+H235</f>
        <v>3601176</v>
      </c>
    </row>
    <row r="236" spans="2:9">
      <c r="B236" s="65" t="s">
        <v>52</v>
      </c>
      <c r="C236" s="46"/>
      <c r="D236" s="185"/>
      <c r="E236" s="121"/>
      <c r="F236" s="91"/>
      <c r="G236" s="187">
        <v>151424</v>
      </c>
      <c r="H236" s="187">
        <f t="shared" si="23"/>
        <v>151424</v>
      </c>
      <c r="I236" s="187"/>
    </row>
    <row r="237" spans="2:9">
      <c r="B237" s="65" t="s">
        <v>53</v>
      </c>
      <c r="C237" s="46">
        <v>2041</v>
      </c>
      <c r="D237" s="185">
        <v>3300000</v>
      </c>
      <c r="E237" s="121">
        <v>2.9700000000000001E-2</v>
      </c>
      <c r="F237" s="91"/>
      <c r="G237" s="187">
        <f>+G236-F236-1</f>
        <v>151423</v>
      </c>
      <c r="H237" s="187">
        <f t="shared" si="23"/>
        <v>3451423</v>
      </c>
      <c r="I237" s="187">
        <f>H236+H237</f>
        <v>3602847</v>
      </c>
    </row>
    <row r="238" spans="2:9">
      <c r="B238" s="65" t="s">
        <v>52</v>
      </c>
      <c r="C238" s="46"/>
      <c r="D238" s="185"/>
      <c r="E238" s="121"/>
      <c r="F238" s="91"/>
      <c r="G238" s="187">
        <v>102385</v>
      </c>
      <c r="H238" s="187">
        <f t="shared" si="23"/>
        <v>102385</v>
      </c>
      <c r="I238" s="187"/>
    </row>
    <row r="239" spans="2:9">
      <c r="B239" s="65" t="s">
        <v>53</v>
      </c>
      <c r="C239" s="46">
        <v>2042</v>
      </c>
      <c r="D239" s="185">
        <v>3395000</v>
      </c>
      <c r="E239" s="121">
        <v>2.9700000000000001E-2</v>
      </c>
      <c r="F239" s="91"/>
      <c r="G239" s="187">
        <f>+G238-F238+1</f>
        <v>102386</v>
      </c>
      <c r="H239" s="187">
        <f t="shared" si="23"/>
        <v>3497386</v>
      </c>
      <c r="I239" s="187">
        <f>H238+H239</f>
        <v>3599771</v>
      </c>
    </row>
    <row r="240" spans="2:9">
      <c r="B240" s="65" t="s">
        <v>52</v>
      </c>
      <c r="C240" s="46"/>
      <c r="D240" s="185"/>
      <c r="E240" s="121"/>
      <c r="F240" s="91"/>
      <c r="G240" s="187">
        <v>51936</v>
      </c>
      <c r="H240" s="187">
        <f t="shared" si="23"/>
        <v>51936</v>
      </c>
      <c r="I240" s="187"/>
    </row>
    <row r="241" spans="2:9">
      <c r="B241" s="65" t="s">
        <v>53</v>
      </c>
      <c r="C241" s="46">
        <v>2043</v>
      </c>
      <c r="D241" s="185">
        <v>3495000</v>
      </c>
      <c r="E241" s="121">
        <v>2.9700000000000001E-2</v>
      </c>
      <c r="F241" s="91"/>
      <c r="G241" s="187">
        <f>+G240-F240-1</f>
        <v>51935</v>
      </c>
      <c r="H241" s="187">
        <f t="shared" si="23"/>
        <v>3546935</v>
      </c>
      <c r="I241" s="187">
        <f>H240+H241</f>
        <v>3598871</v>
      </c>
    </row>
    <row r="242" spans="2:9">
      <c r="B242" s="17"/>
      <c r="C242" s="44"/>
      <c r="D242" s="186"/>
      <c r="E242" s="45"/>
      <c r="F242" s="47"/>
      <c r="G242" s="186"/>
      <c r="H242" s="186"/>
      <c r="I242" s="186"/>
    </row>
    <row r="243" spans="2:9">
      <c r="B243" s="65"/>
      <c r="C243" s="44"/>
      <c r="D243" s="49"/>
      <c r="E243" s="45"/>
      <c r="F243" s="49"/>
      <c r="G243" s="188"/>
      <c r="H243" s="188"/>
      <c r="I243" s="188"/>
    </row>
    <row r="244" spans="2:9">
      <c r="B244" s="48"/>
      <c r="C244" s="48"/>
      <c r="D244" s="93">
        <f>SUM(D195:D242)</f>
        <v>58015000</v>
      </c>
      <c r="E244" s="94"/>
      <c r="F244" s="93">
        <f>SUM(F195:F242)</f>
        <v>2370.73</v>
      </c>
      <c r="G244" s="189">
        <f>SUM(G195:G242)</f>
        <v>20300533</v>
      </c>
      <c r="H244" s="189">
        <f>SUM(H195:H242)</f>
        <v>78315533</v>
      </c>
      <c r="I244" s="189">
        <f>SUM(I195:I242)</f>
        <v>78315533</v>
      </c>
    </row>
    <row r="245" spans="2:9">
      <c r="B245" s="48"/>
      <c r="C245" s="48"/>
      <c r="D245" s="49"/>
      <c r="E245" s="50"/>
      <c r="F245" s="49"/>
      <c r="G245" s="49"/>
      <c r="H245" s="49"/>
      <c r="I245" s="49"/>
    </row>
    <row r="246" spans="2:9">
      <c r="B246" s="67" t="s">
        <v>24</v>
      </c>
      <c r="C246" s="28"/>
      <c r="D246" s="28"/>
      <c r="E246" s="68"/>
      <c r="F246" s="69"/>
      <c r="G246" s="68">
        <v>58015000</v>
      </c>
      <c r="H246" s="69"/>
      <c r="I246" s="70"/>
    </row>
    <row r="247" spans="2:9">
      <c r="B247" s="71" t="s">
        <v>25</v>
      </c>
      <c r="C247" s="72"/>
      <c r="D247" s="15"/>
      <c r="E247" s="60"/>
      <c r="F247" s="61"/>
      <c r="G247" s="66">
        <f>G246-G248</f>
        <v>58015000</v>
      </c>
      <c r="H247" s="61"/>
      <c r="I247" s="73"/>
    </row>
    <row r="248" spans="2:9">
      <c r="B248" s="74" t="s">
        <v>26</v>
      </c>
      <c r="C248" s="75"/>
      <c r="D248" s="27"/>
      <c r="E248" s="76"/>
      <c r="F248" s="62"/>
      <c r="G248" s="77">
        <v>0</v>
      </c>
      <c r="H248" s="62"/>
      <c r="I248" s="78"/>
    </row>
    <row r="249" spans="2:9">
      <c r="B249" s="79"/>
      <c r="C249" s="72"/>
      <c r="D249" s="15"/>
      <c r="E249" s="60"/>
      <c r="F249" s="61"/>
      <c r="G249" s="66"/>
      <c r="H249" s="61"/>
      <c r="I249" s="61"/>
    </row>
  </sheetData>
  <mergeCells count="20">
    <mergeCell ref="B2:I2"/>
    <mergeCell ref="B27:I27"/>
    <mergeCell ref="B28:I28"/>
    <mergeCell ref="B29:I29"/>
    <mergeCell ref="B33:C33"/>
    <mergeCell ref="B3:I3"/>
    <mergeCell ref="B4:I4"/>
    <mergeCell ref="B5:I5"/>
    <mergeCell ref="B9:C9"/>
    <mergeCell ref="B26:I26"/>
    <mergeCell ref="B107:I107"/>
    <mergeCell ref="B108:I108"/>
    <mergeCell ref="B109:I109"/>
    <mergeCell ref="B110:I110"/>
    <mergeCell ref="B114:C114"/>
    <mergeCell ref="B186:I186"/>
    <mergeCell ref="B187:I187"/>
    <mergeCell ref="B188:I188"/>
    <mergeCell ref="B189:I189"/>
    <mergeCell ref="B193:C193"/>
  </mergeCells>
  <printOptions horizontalCentered="1"/>
  <pageMargins left="0.7" right="0.7" top="0.75" bottom="0.75" header="0.3" footer="0.3"/>
  <pageSetup scale="60" orientation="portrait" r:id="rId1"/>
  <rowBreaks count="1" manualBreakCount="1">
    <brk id="25" min="1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185"/>
  <sheetViews>
    <sheetView zoomScaleNormal="100" workbookViewId="0"/>
  </sheetViews>
  <sheetFormatPr defaultRowHeight="14.4"/>
  <cols>
    <col min="1" max="1" width="2.33203125" style="17" customWidth="1"/>
    <col min="2" max="2" width="23.109375" bestFit="1" customWidth="1"/>
    <col min="3" max="3" width="85.88671875" customWidth="1"/>
    <col min="4" max="7" width="16.33203125" customWidth="1"/>
    <col min="8" max="8" width="9.109375" style="17"/>
    <col min="9" max="10" width="9.109375" style="17" customWidth="1"/>
    <col min="11" max="39" width="9.109375" style="17"/>
  </cols>
  <sheetData>
    <row r="1" spans="1:39" ht="18.75" customHeight="1">
      <c r="B1" s="234" t="s">
        <v>50</v>
      </c>
      <c r="C1" s="235"/>
      <c r="D1" s="235"/>
      <c r="E1" s="235"/>
      <c r="F1" s="235"/>
      <c r="G1" s="235"/>
    </row>
    <row r="2" spans="1:39" ht="19.5" customHeight="1" thickBot="1">
      <c r="B2" s="236" t="s">
        <v>101</v>
      </c>
      <c r="C2" s="237"/>
      <c r="D2" s="237"/>
      <c r="E2" s="237"/>
      <c r="F2" s="237"/>
      <c r="G2" s="237"/>
    </row>
    <row r="3" spans="1:39" ht="15" thickBot="1">
      <c r="B3" s="238" t="s">
        <v>12</v>
      </c>
      <c r="C3" s="240" t="s">
        <v>13</v>
      </c>
      <c r="D3" s="242" t="s">
        <v>17</v>
      </c>
      <c r="E3" s="244" t="s">
        <v>18</v>
      </c>
      <c r="F3" s="245"/>
      <c r="G3" s="246"/>
    </row>
    <row r="4" spans="1:39" ht="15" thickBot="1">
      <c r="B4" s="239"/>
      <c r="C4" s="241"/>
      <c r="D4" s="243"/>
      <c r="E4" s="32" t="s">
        <v>14</v>
      </c>
      <c r="F4" s="32" t="s">
        <v>15</v>
      </c>
      <c r="G4" s="32" t="s">
        <v>16</v>
      </c>
    </row>
    <row r="5" spans="1:39" ht="55.2">
      <c r="B5" s="35" t="s">
        <v>49</v>
      </c>
      <c r="C5" s="31" t="s">
        <v>45</v>
      </c>
      <c r="D5" s="159">
        <v>61600000</v>
      </c>
      <c r="E5" s="159">
        <v>4090000</v>
      </c>
      <c r="F5" s="159">
        <v>401950</v>
      </c>
      <c r="G5" s="160">
        <f>SUM(E5:F5)</f>
        <v>4491950</v>
      </c>
    </row>
    <row r="6" spans="1:39" ht="15" thickBot="1">
      <c r="B6" s="209"/>
      <c r="C6" s="30"/>
      <c r="D6" s="37"/>
      <c r="E6" s="215"/>
      <c r="F6" s="215"/>
      <c r="G6" s="37"/>
    </row>
    <row r="7" spans="1:39" ht="27.6">
      <c r="B7" s="36" t="s">
        <v>67</v>
      </c>
      <c r="C7" s="210" t="s">
        <v>48</v>
      </c>
      <c r="D7" s="214">
        <v>20000000</v>
      </c>
      <c r="E7" s="161">
        <v>23377510</v>
      </c>
      <c r="F7" s="161">
        <v>18725072</v>
      </c>
      <c r="G7" s="216">
        <f>SUM(E7:F7)</f>
        <v>42102582</v>
      </c>
    </row>
    <row r="8" spans="1:39" ht="15" thickBot="1">
      <c r="B8" s="209"/>
      <c r="C8" s="30"/>
      <c r="D8" s="215"/>
      <c r="E8" s="217"/>
      <c r="F8" s="218"/>
      <c r="G8" s="219"/>
    </row>
    <row r="9" spans="1:39" s="97" customFormat="1" ht="52.8" customHeight="1">
      <c r="A9" s="17"/>
      <c r="B9" s="36" t="s">
        <v>102</v>
      </c>
      <c r="C9" s="211" t="s">
        <v>104</v>
      </c>
      <c r="D9" s="161">
        <v>9870000</v>
      </c>
      <c r="E9" s="161">
        <v>9870000</v>
      </c>
      <c r="F9" s="161">
        <v>10084700</v>
      </c>
      <c r="G9" s="162">
        <f>SUM(E9:F9)</f>
        <v>19954700</v>
      </c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s="97" customFormat="1" ht="6" customHeight="1" thickBot="1">
      <c r="A10" s="17"/>
      <c r="B10" s="209"/>
      <c r="C10" s="209"/>
      <c r="D10" s="37"/>
      <c r="E10" s="36"/>
      <c r="F10" s="37"/>
      <c r="G10" s="3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s="97" customFormat="1" ht="55.2">
      <c r="A11" s="17"/>
      <c r="B11" s="36" t="s">
        <v>103</v>
      </c>
      <c r="C11" s="31" t="s">
        <v>105</v>
      </c>
      <c r="D11" s="214">
        <v>58015000</v>
      </c>
      <c r="E11" s="214">
        <v>58015000</v>
      </c>
      <c r="F11" s="214">
        <v>20300533</v>
      </c>
      <c r="G11" s="216">
        <f>SUM(E11:F11)</f>
        <v>78315533</v>
      </c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ht="7.8" customHeight="1" thickBot="1">
      <c r="B12" s="36"/>
      <c r="C12" s="31"/>
      <c r="D12" s="38"/>
      <c r="E12" s="38"/>
      <c r="F12" s="38"/>
      <c r="G12" s="39"/>
    </row>
    <row r="13" spans="1:39" s="17" customFormat="1" ht="20.25" customHeight="1" thickBot="1">
      <c r="B13" s="33" t="s">
        <v>16</v>
      </c>
      <c r="C13" s="120"/>
      <c r="D13" s="34">
        <f>SUM(D5:D12)</f>
        <v>149485000</v>
      </c>
      <c r="E13" s="34">
        <f>SUM(E5:E12)</f>
        <v>95352510</v>
      </c>
      <c r="F13" s="34">
        <f>SUM(F5:F12)</f>
        <v>49512255</v>
      </c>
      <c r="G13" s="34">
        <f>SUM(G5:G12)</f>
        <v>144864765</v>
      </c>
    </row>
    <row r="14" spans="1:39" s="17" customFormat="1" ht="83.4" thickBot="1">
      <c r="B14" s="212" t="s">
        <v>51</v>
      </c>
      <c r="C14" s="212"/>
    </row>
    <row r="15" spans="1:39" s="17" customFormat="1" ht="41.25" customHeight="1" thickBot="1">
      <c r="B15" s="213" t="s">
        <v>68</v>
      </c>
      <c r="C15" s="40" t="s">
        <v>115</v>
      </c>
      <c r="D15" s="42">
        <v>875116</v>
      </c>
      <c r="E15" s="42">
        <f>D15</f>
        <v>875116</v>
      </c>
      <c r="F15" s="42">
        <f>D15</f>
        <v>875116</v>
      </c>
      <c r="G15" s="42">
        <f>D15</f>
        <v>875116</v>
      </c>
    </row>
    <row r="16" spans="1:39" s="17" customFormat="1">
      <c r="C16" s="41" t="s">
        <v>44</v>
      </c>
      <c r="D16" s="43">
        <f>D13/D15</f>
        <v>170.81735449928922</v>
      </c>
      <c r="E16" s="43">
        <f>E13/E15</f>
        <v>108.95985217959677</v>
      </c>
      <c r="F16" s="43">
        <f>F13/F15</f>
        <v>56.577933668222272</v>
      </c>
      <c r="G16" s="43">
        <f>G13/G15</f>
        <v>165.53778584781904</v>
      </c>
    </row>
    <row r="17" s="17" customFormat="1"/>
    <row r="18" s="17" customFormat="1"/>
    <row r="19" s="17" customFormat="1"/>
    <row r="20" s="17" customFormat="1"/>
    <row r="21" s="17" customFormat="1"/>
    <row r="22" s="17" customFormat="1"/>
    <row r="23" s="17" customFormat="1"/>
    <row r="24" s="17" customFormat="1"/>
    <row r="25" s="17" customFormat="1"/>
    <row r="26" s="17" customFormat="1"/>
    <row r="27" s="17" customFormat="1"/>
    <row r="28" s="17" customFormat="1"/>
    <row r="29" s="17" customFormat="1"/>
    <row r="30" s="17" customFormat="1"/>
    <row r="31" s="17" customFormat="1"/>
    <row r="32" s="17" customFormat="1"/>
    <row r="33" s="17" customFormat="1"/>
    <row r="34" s="17" customFormat="1"/>
    <row r="35" s="17" customFormat="1"/>
    <row r="36" s="17" customFormat="1"/>
    <row r="37" s="17" customFormat="1"/>
    <row r="38" s="17" customFormat="1"/>
    <row r="39" s="17" customFormat="1"/>
    <row r="40" s="17" customFormat="1"/>
    <row r="41" s="17" customFormat="1"/>
    <row r="42" s="17" customFormat="1"/>
    <row r="43" s="17" customFormat="1"/>
    <row r="44" s="17" customFormat="1"/>
    <row r="45" s="17" customFormat="1"/>
    <row r="46" s="17" customFormat="1"/>
    <row r="47" s="17" customFormat="1"/>
    <row r="48" s="17" customFormat="1"/>
    <row r="49" s="17" customFormat="1"/>
    <row r="50" s="17" customFormat="1"/>
    <row r="51" s="17" customFormat="1"/>
    <row r="52" s="17" customFormat="1"/>
    <row r="53" s="17" customFormat="1"/>
    <row r="54" s="17" customFormat="1"/>
    <row r="55" s="17" customFormat="1"/>
    <row r="56" s="17" customFormat="1"/>
    <row r="57" s="17" customFormat="1"/>
    <row r="58" s="17" customFormat="1"/>
    <row r="59" s="17" customFormat="1"/>
    <row r="60" s="17" customFormat="1"/>
    <row r="61" s="17" customFormat="1"/>
    <row r="62" s="17" customFormat="1"/>
    <row r="63" s="17" customFormat="1"/>
    <row r="64" s="17" customFormat="1"/>
    <row r="65" s="17" customFormat="1"/>
    <row r="66" s="17" customFormat="1"/>
    <row r="67" s="17" customFormat="1"/>
    <row r="68" s="17" customFormat="1"/>
    <row r="69" s="17" customFormat="1"/>
    <row r="70" s="17" customFormat="1"/>
    <row r="71" s="17" customFormat="1"/>
    <row r="72" s="17" customFormat="1"/>
    <row r="73" s="17" customFormat="1"/>
    <row r="74" s="17" customFormat="1"/>
    <row r="75" s="17" customFormat="1"/>
    <row r="76" s="17" customFormat="1"/>
    <row r="77" s="17" customFormat="1"/>
    <row r="78" s="17" customFormat="1"/>
    <row r="79" s="17" customFormat="1"/>
    <row r="80" s="17" customFormat="1"/>
    <row r="81" s="17" customFormat="1"/>
    <row r="82" s="17" customFormat="1"/>
    <row r="83" s="17" customFormat="1"/>
    <row r="84" s="17" customFormat="1"/>
    <row r="85" s="17" customFormat="1"/>
    <row r="86" s="17" customFormat="1"/>
    <row r="87" s="17" customFormat="1"/>
    <row r="88" s="17" customFormat="1"/>
    <row r="89" s="17" customFormat="1"/>
    <row r="90" s="17" customFormat="1"/>
    <row r="91" s="17" customFormat="1"/>
    <row r="92" s="17" customFormat="1"/>
    <row r="93" s="17" customFormat="1"/>
    <row r="94" s="17" customFormat="1"/>
    <row r="95" s="17" customFormat="1"/>
    <row r="96" s="17" customFormat="1"/>
    <row r="97" s="17" customFormat="1"/>
    <row r="98" s="17" customFormat="1"/>
    <row r="99" s="17" customFormat="1"/>
    <row r="100" s="17" customFormat="1"/>
    <row r="101" s="17" customFormat="1"/>
    <row r="102" s="17" customFormat="1"/>
    <row r="103" s="17" customFormat="1"/>
    <row r="104" s="17" customFormat="1"/>
    <row r="105" s="17" customFormat="1"/>
    <row r="106" s="17" customFormat="1"/>
    <row r="107" s="17" customFormat="1"/>
    <row r="108" s="17" customFormat="1"/>
    <row r="109" s="17" customFormat="1"/>
    <row r="110" s="17" customFormat="1"/>
    <row r="111" s="17" customFormat="1"/>
    <row r="112" s="17" customFormat="1"/>
    <row r="113" s="17" customFormat="1"/>
    <row r="114" s="17" customFormat="1"/>
    <row r="115" s="17" customFormat="1"/>
    <row r="116" s="17" customFormat="1"/>
    <row r="117" s="17" customFormat="1"/>
    <row r="118" s="17" customFormat="1"/>
    <row r="119" s="17" customFormat="1"/>
    <row r="120" s="17" customFormat="1"/>
    <row r="121" s="17" customFormat="1"/>
    <row r="122" s="17" customFormat="1"/>
    <row r="123" s="17" customFormat="1"/>
    <row r="124" s="17" customFormat="1"/>
    <row r="125" s="17" customFormat="1"/>
    <row r="126" s="17" customFormat="1"/>
    <row r="127" s="17" customFormat="1"/>
    <row r="128" s="17" customFormat="1"/>
    <row r="129" s="17" customFormat="1"/>
    <row r="130" s="17" customFormat="1"/>
    <row r="131" s="17" customFormat="1"/>
    <row r="132" s="17" customFormat="1"/>
    <row r="133" s="17" customFormat="1"/>
    <row r="134" s="17" customFormat="1"/>
    <row r="135" s="17" customFormat="1"/>
    <row r="136" s="17" customFormat="1"/>
    <row r="137" s="17" customFormat="1"/>
    <row r="138" s="17" customFormat="1"/>
    <row r="139" s="17" customFormat="1"/>
    <row r="140" s="17" customFormat="1"/>
    <row r="141" s="17" customFormat="1"/>
    <row r="142" s="17" customFormat="1"/>
    <row r="143" s="17" customFormat="1"/>
    <row r="144" s="17" customFormat="1"/>
    <row r="145" s="17" customFormat="1"/>
    <row r="146" s="17" customFormat="1"/>
    <row r="147" s="17" customFormat="1"/>
    <row r="148" s="17" customFormat="1"/>
    <row r="149" s="17" customFormat="1"/>
    <row r="150" s="17" customFormat="1"/>
    <row r="151" s="17" customFormat="1"/>
    <row r="152" s="17" customFormat="1"/>
    <row r="153" s="17" customFormat="1"/>
    <row r="154" s="17" customFormat="1"/>
    <row r="155" s="17" customFormat="1"/>
    <row r="156" s="17" customFormat="1"/>
    <row r="157" s="17" customFormat="1"/>
    <row r="158" s="17" customFormat="1"/>
    <row r="159" s="17" customFormat="1"/>
    <row r="160" s="17" customFormat="1"/>
    <row r="161" s="17" customFormat="1"/>
    <row r="162" s="17" customFormat="1"/>
    <row r="163" s="17" customFormat="1"/>
    <row r="164" s="17" customFormat="1"/>
    <row r="165" s="17" customFormat="1"/>
    <row r="166" s="17" customFormat="1"/>
    <row r="167" s="17" customFormat="1"/>
    <row r="168" s="17" customFormat="1"/>
    <row r="169" s="17" customFormat="1"/>
    <row r="170" s="17" customFormat="1"/>
    <row r="171" s="17" customFormat="1"/>
    <row r="172" s="17" customFormat="1"/>
    <row r="173" s="17" customFormat="1"/>
    <row r="174" s="17" customFormat="1"/>
    <row r="175" s="17" customFormat="1"/>
    <row r="176" s="17" customFormat="1"/>
    <row r="177" s="17" customFormat="1"/>
    <row r="178" s="17" customFormat="1"/>
    <row r="179" s="17" customFormat="1"/>
    <row r="180" s="17" customFormat="1"/>
    <row r="181" s="17" customFormat="1"/>
    <row r="182" s="17" customFormat="1"/>
    <row r="183" s="17" customFormat="1"/>
    <row r="184" s="17" customFormat="1"/>
    <row r="185" s="17" customFormat="1"/>
  </sheetData>
  <mergeCells count="6">
    <mergeCell ref="B1:G1"/>
    <mergeCell ref="B2:G2"/>
    <mergeCell ref="B3:B4"/>
    <mergeCell ref="C3:C4"/>
    <mergeCell ref="D3:D4"/>
    <mergeCell ref="E3:G3"/>
  </mergeCells>
  <pageMargins left="0.7" right="0.7" top="0.75" bottom="0.75" header="0.3" footer="0.3"/>
  <pageSetup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9EE17-ACB8-4298-9F83-6F1DE89AEDFA}">
  <dimension ref="A3:K13"/>
  <sheetViews>
    <sheetView topLeftCell="A9" workbookViewId="0">
      <selection activeCell="B8" sqref="B8"/>
    </sheetView>
  </sheetViews>
  <sheetFormatPr defaultColWidth="9.109375" defaultRowHeight="14.4"/>
  <cols>
    <col min="1" max="1" width="9.109375" style="97"/>
    <col min="2" max="2" width="12.5546875" style="97" bestFit="1" customWidth="1"/>
    <col min="3" max="16384" width="9.109375" style="97"/>
  </cols>
  <sheetData>
    <row r="3" spans="1:11">
      <c r="A3" s="130" t="s">
        <v>47</v>
      </c>
      <c r="B3" s="155" t="s">
        <v>77</v>
      </c>
    </row>
    <row r="4" spans="1:11">
      <c r="A4" s="131">
        <v>2016</v>
      </c>
      <c r="B4" s="156">
        <v>78275000</v>
      </c>
      <c r="I4" s="131"/>
      <c r="J4" s="163"/>
      <c r="K4" s="164"/>
    </row>
    <row r="5" spans="1:11">
      <c r="A5" s="131">
        <v>2017</v>
      </c>
      <c r="B5" s="156">
        <v>77135000</v>
      </c>
      <c r="I5" s="131"/>
      <c r="J5" s="163"/>
      <c r="K5" s="164"/>
    </row>
    <row r="6" spans="1:11">
      <c r="A6" s="131">
        <v>2018</v>
      </c>
      <c r="B6" s="156">
        <v>75960000</v>
      </c>
      <c r="I6" s="131"/>
      <c r="J6" s="163"/>
      <c r="K6" s="164"/>
    </row>
    <row r="7" spans="1:11">
      <c r="A7" s="131">
        <v>2019</v>
      </c>
      <c r="B7" s="156">
        <v>74700000</v>
      </c>
      <c r="I7" s="131"/>
      <c r="J7" s="163"/>
      <c r="K7" s="164"/>
    </row>
    <row r="8" spans="1:11">
      <c r="A8" s="131">
        <v>2020</v>
      </c>
      <c r="B8" s="156">
        <v>91975000</v>
      </c>
      <c r="I8" s="131"/>
      <c r="J8" s="163"/>
      <c r="K8" s="164"/>
    </row>
    <row r="13" spans="1:11">
      <c r="A13" s="131"/>
      <c r="B13" s="156"/>
    </row>
  </sheetData>
  <printOptions horizontalCentered="1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BBE21-014A-4EF8-8C0F-75AF30186EE8}">
  <dimension ref="A1:J16"/>
  <sheetViews>
    <sheetView tabSelected="1" workbookViewId="0">
      <selection activeCell="E10" sqref="E10"/>
    </sheetView>
  </sheetViews>
  <sheetFormatPr defaultColWidth="9.109375" defaultRowHeight="14.4"/>
  <cols>
    <col min="1" max="1" width="9.44140625" style="97" bestFit="1" customWidth="1"/>
    <col min="2" max="2" width="17.6640625" style="144" customWidth="1"/>
    <col min="3" max="3" width="10.5546875" style="144" bestFit="1" customWidth="1"/>
    <col min="4" max="4" width="21.33203125" style="145" bestFit="1" customWidth="1"/>
    <col min="5" max="5" width="18.88671875" style="144" bestFit="1" customWidth="1"/>
    <col min="6" max="6" width="3.6640625" style="97" customWidth="1"/>
    <col min="7" max="7" width="17.44140625" style="97" bestFit="1" customWidth="1"/>
    <col min="8" max="8" width="36.5546875" style="97" bestFit="1" customWidth="1"/>
    <col min="9" max="9" width="12.5546875" style="97" bestFit="1" customWidth="1"/>
    <col min="10" max="10" width="11.5546875" style="97" bestFit="1" customWidth="1"/>
    <col min="11" max="16384" width="9.109375" style="97"/>
  </cols>
  <sheetData>
    <row r="1" spans="1:10" ht="43.2">
      <c r="A1" s="130" t="s">
        <v>47</v>
      </c>
      <c r="B1" s="130" t="s">
        <v>71</v>
      </c>
      <c r="C1" s="130" t="s">
        <v>72</v>
      </c>
      <c r="D1" s="130" t="s">
        <v>114</v>
      </c>
      <c r="E1" s="130" t="s">
        <v>73</v>
      </c>
      <c r="G1" s="130"/>
    </row>
    <row r="2" spans="1:10">
      <c r="A2" s="131">
        <v>2016</v>
      </c>
      <c r="B2" s="132">
        <v>92</v>
      </c>
      <c r="C2" s="133">
        <v>850187</v>
      </c>
      <c r="D2" s="134">
        <v>1.0213101600000001</v>
      </c>
      <c r="E2" s="135">
        <f>B2*D2</f>
        <v>93.960534720000012</v>
      </c>
      <c r="G2" s="136"/>
      <c r="H2" s="137"/>
      <c r="I2" s="138"/>
      <c r="J2" s="139"/>
    </row>
    <row r="3" spans="1:10">
      <c r="A3" s="131">
        <v>2017</v>
      </c>
      <c r="B3" s="132">
        <v>90</v>
      </c>
      <c r="C3" s="133">
        <v>860661</v>
      </c>
      <c r="D3" s="140">
        <v>1.0089999999999999</v>
      </c>
      <c r="E3" s="135">
        <f>B3*D3</f>
        <v>90.809999999999988</v>
      </c>
      <c r="G3" s="136"/>
      <c r="H3" s="137"/>
      <c r="I3" s="138"/>
    </row>
    <row r="4" spans="1:10">
      <c r="A4" s="131">
        <v>2018</v>
      </c>
      <c r="B4" s="132">
        <v>88</v>
      </c>
      <c r="C4" s="133">
        <v>865939</v>
      </c>
      <c r="D4" s="140">
        <v>1.06</v>
      </c>
      <c r="E4" s="135">
        <f>B4*D4</f>
        <v>93.28</v>
      </c>
      <c r="G4" s="136"/>
      <c r="H4" s="137"/>
      <c r="I4" s="138"/>
    </row>
    <row r="5" spans="1:10">
      <c r="A5" s="131">
        <v>2019</v>
      </c>
      <c r="B5" s="132">
        <v>86</v>
      </c>
      <c r="C5" s="133">
        <v>868707</v>
      </c>
      <c r="D5" s="140">
        <v>1.0181</v>
      </c>
      <c r="E5" s="135">
        <f t="shared" ref="E5" si="0">B5*D5</f>
        <v>87.556600000000003</v>
      </c>
      <c r="G5" s="134"/>
      <c r="H5" s="141"/>
      <c r="I5" s="142"/>
    </row>
    <row r="6" spans="1:10">
      <c r="A6" s="131">
        <v>2020</v>
      </c>
      <c r="B6" s="132">
        <v>105.1</v>
      </c>
      <c r="C6" s="133">
        <v>875116</v>
      </c>
      <c r="D6" s="140">
        <v>1.0123</v>
      </c>
      <c r="E6" s="135">
        <f t="shared" ref="E6" si="1">B6*D6</f>
        <v>106.39272999999999</v>
      </c>
      <c r="G6" s="140"/>
      <c r="H6" s="143"/>
    </row>
    <row r="8" spans="1:10" ht="29.4" customHeight="1">
      <c r="A8" s="247" t="s">
        <v>74</v>
      </c>
      <c r="B8" s="247"/>
      <c r="C8" s="247"/>
      <c r="D8" s="247"/>
      <c r="E8" s="247"/>
    </row>
    <row r="9" spans="1:10">
      <c r="A9" s="97" t="s">
        <v>75</v>
      </c>
    </row>
    <row r="10" spans="1:10">
      <c r="A10" s="97" t="s">
        <v>76</v>
      </c>
      <c r="B10" s="146"/>
      <c r="C10" s="147"/>
      <c r="D10" s="148"/>
      <c r="G10" s="149"/>
    </row>
    <row r="11" spans="1:10">
      <c r="B11" s="146"/>
      <c r="C11" s="147"/>
      <c r="D11" s="148"/>
      <c r="G11" s="139"/>
      <c r="I11" s="150"/>
    </row>
    <row r="12" spans="1:10">
      <c r="B12" s="146"/>
      <c r="C12" s="147"/>
      <c r="D12" s="148"/>
      <c r="G12" s="149"/>
    </row>
    <row r="13" spans="1:10">
      <c r="B13" s="146"/>
      <c r="C13" s="147"/>
      <c r="D13" s="148"/>
      <c r="E13" s="151"/>
      <c r="G13" s="152"/>
      <c r="I13" s="153"/>
    </row>
    <row r="14" spans="1:10">
      <c r="B14" s="146"/>
      <c r="C14" s="147"/>
      <c r="G14" s="150"/>
    </row>
    <row r="15" spans="1:10">
      <c r="G15" s="154"/>
    </row>
    <row r="16" spans="1:10">
      <c r="G16" s="152"/>
    </row>
  </sheetData>
  <mergeCells count="1">
    <mergeCell ref="A8:E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Aggregate</vt:lpstr>
      <vt:lpstr>Aggregate History</vt:lpstr>
      <vt:lpstr>FY 2020 ALL BONDS</vt:lpstr>
      <vt:lpstr>Rev Debt</vt:lpstr>
      <vt:lpstr>Rev Debt - Maturity</vt:lpstr>
      <vt:lpstr>Rev Debt - Proceeds</vt:lpstr>
      <vt:lpstr>Outstanding debt</vt:lpstr>
      <vt:lpstr>CPI Index Data</vt:lpstr>
      <vt:lpstr>Aggregate!Print_Area</vt:lpstr>
      <vt:lpstr>'Aggregate History'!Print_Area</vt:lpstr>
      <vt:lpstr>'CPI Index Data'!Print_Area</vt:lpstr>
      <vt:lpstr>'FY 2020 ALL BONDS'!Print_Area</vt:lpstr>
      <vt:lpstr>'Rev Debt'!Print_Area</vt:lpstr>
      <vt:lpstr>'Rev Debt - Maturity'!Print_Area</vt:lpstr>
      <vt:lpstr>'Rev Debt - Proceeds'!Print_Area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Castillo</dc:creator>
  <cp:lastModifiedBy>Joe Castillo</cp:lastModifiedBy>
  <cp:lastPrinted>2021-05-12T15:12:22Z</cp:lastPrinted>
  <dcterms:created xsi:type="dcterms:W3CDTF">2017-02-02T17:22:07Z</dcterms:created>
  <dcterms:modified xsi:type="dcterms:W3CDTF">2021-05-19T14:28:08Z</dcterms:modified>
</cp:coreProperties>
</file>